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30" windowWidth="12120" windowHeight="9075" tabRatio="133"/>
  </bookViews>
  <sheets>
    <sheet name="Nuovi Edifici" sheetId="1" r:id="rId1"/>
    <sheet name="Dati Nuovi edifici" sheetId="2" state="hidden" r:id="rId2"/>
    <sheet name="Oneri di Urbanizzazione" sheetId="3" state="hidden" r:id="rId3"/>
    <sheet name="OLD_Oneri di Urbanizzazione" sheetId="4" state="hidden" r:id="rId4"/>
  </sheets>
  <definedNames>
    <definedName name="_xlnm.Print_Area" localSheetId="0">'Nuovi Edifici'!$A$1:$M$61</definedName>
  </definedNames>
  <calcPr calcId="124519"/>
</workbook>
</file>

<file path=xl/calcChain.xml><?xml version="1.0" encoding="utf-8"?>
<calcChain xmlns="http://schemas.openxmlformats.org/spreadsheetml/2006/main">
  <c r="L15" i="3"/>
  <c r="M15"/>
  <c r="N15"/>
  <c r="I3" i="4"/>
  <c r="J3"/>
  <c r="K3"/>
  <c r="L3"/>
  <c r="M3"/>
  <c r="N3"/>
  <c r="I4"/>
  <c r="J4"/>
  <c r="K4"/>
  <c r="L4"/>
  <c r="M4"/>
  <c r="N4"/>
  <c r="I5"/>
  <c r="J5"/>
  <c r="K5"/>
  <c r="L5"/>
  <c r="M5"/>
  <c r="N5"/>
  <c r="I6"/>
  <c r="J6"/>
  <c r="K6"/>
  <c r="L6"/>
  <c r="M6"/>
  <c r="N6"/>
  <c r="I7"/>
  <c r="J7"/>
  <c r="K7"/>
  <c r="L7"/>
  <c r="M7"/>
  <c r="N7"/>
  <c r="I8"/>
  <c r="J8"/>
  <c r="K8"/>
  <c r="L8"/>
  <c r="M8"/>
  <c r="N8"/>
  <c r="I9"/>
  <c r="J9"/>
  <c r="K9"/>
  <c r="L9"/>
  <c r="M9"/>
  <c r="N9"/>
  <c r="I10"/>
  <c r="J10"/>
  <c r="K10"/>
  <c r="L10"/>
  <c r="M10"/>
  <c r="N10"/>
  <c r="I11"/>
  <c r="J11"/>
  <c r="K11"/>
  <c r="L11"/>
  <c r="M11"/>
  <c r="N11"/>
  <c r="I12"/>
  <c r="J12"/>
  <c r="K12"/>
  <c r="L12"/>
  <c r="M12"/>
  <c r="N12"/>
  <c r="I13"/>
  <c r="J13"/>
  <c r="K13"/>
  <c r="L13"/>
  <c r="M13"/>
  <c r="N13"/>
  <c r="I14"/>
  <c r="J14"/>
  <c r="K14"/>
  <c r="L14"/>
  <c r="M14"/>
  <c r="N14"/>
  <c r="I15"/>
  <c r="J15"/>
  <c r="K15"/>
  <c r="L15"/>
  <c r="M15"/>
  <c r="N15"/>
  <c r="I16"/>
  <c r="J16"/>
  <c r="K16"/>
  <c r="L16"/>
  <c r="M16"/>
  <c r="N16"/>
  <c r="I17"/>
  <c r="J17"/>
  <c r="K17"/>
  <c r="L17"/>
  <c r="M17"/>
  <c r="N17"/>
  <c r="I18"/>
  <c r="J18"/>
  <c r="K18"/>
  <c r="L18"/>
  <c r="M18"/>
  <c r="N18"/>
  <c r="I19"/>
  <c r="J19"/>
  <c r="K19"/>
  <c r="L19"/>
  <c r="M19"/>
  <c r="N19"/>
  <c r="I20"/>
  <c r="J20"/>
  <c r="K20"/>
  <c r="L20"/>
  <c r="M20"/>
  <c r="N20"/>
  <c r="I21"/>
  <c r="J21"/>
  <c r="K21"/>
  <c r="L21"/>
  <c r="M21"/>
  <c r="N21"/>
  <c r="I22"/>
  <c r="J22"/>
  <c r="K22"/>
  <c r="L22"/>
  <c r="M22"/>
  <c r="N22"/>
  <c r="I23"/>
  <c r="J23"/>
  <c r="K23"/>
  <c r="L23"/>
  <c r="M23"/>
  <c r="N23"/>
  <c r="I24"/>
  <c r="J24"/>
  <c r="K24"/>
  <c r="L24"/>
  <c r="M24"/>
  <c r="N24"/>
  <c r="I25"/>
  <c r="J25"/>
  <c r="K25"/>
  <c r="L25"/>
  <c r="M25"/>
  <c r="N25"/>
  <c r="I26"/>
  <c r="J26"/>
  <c r="K26"/>
  <c r="L26"/>
  <c r="M26"/>
  <c r="N26"/>
  <c r="I27"/>
  <c r="J27"/>
  <c r="K27"/>
  <c r="L27"/>
  <c r="M27"/>
  <c r="N27"/>
  <c r="I28"/>
  <c r="J28"/>
  <c r="K28"/>
  <c r="L28"/>
  <c r="M28"/>
  <c r="N28"/>
  <c r="I29"/>
  <c r="J29"/>
  <c r="K29"/>
  <c r="L29"/>
  <c r="M29"/>
  <c r="N29"/>
  <c r="I30"/>
  <c r="J30"/>
  <c r="K30"/>
  <c r="L30"/>
  <c r="M30"/>
  <c r="N30"/>
  <c r="I31"/>
  <c r="J31"/>
  <c r="K31"/>
  <c r="L31"/>
  <c r="M31"/>
  <c r="N31"/>
  <c r="I32"/>
  <c r="J32"/>
  <c r="K32"/>
  <c r="L32"/>
  <c r="M32"/>
  <c r="N32"/>
  <c r="I33"/>
  <c r="J33"/>
  <c r="K33"/>
  <c r="L33"/>
  <c r="M33"/>
  <c r="N33"/>
  <c r="I34"/>
  <c r="J34"/>
  <c r="K34"/>
  <c r="L34"/>
  <c r="M34"/>
  <c r="N34"/>
  <c r="I35"/>
  <c r="J35"/>
  <c r="K35"/>
  <c r="L35"/>
  <c r="M35"/>
  <c r="N35"/>
  <c r="I36"/>
  <c r="J36"/>
  <c r="K36"/>
  <c r="L36"/>
  <c r="M36"/>
  <c r="N36"/>
  <c r="I37"/>
  <c r="J37"/>
  <c r="K37"/>
  <c r="L37"/>
  <c r="M37"/>
  <c r="N37"/>
  <c r="I38"/>
  <c r="J38"/>
  <c r="K38"/>
  <c r="L38"/>
  <c r="M38"/>
  <c r="N38"/>
  <c r="I39"/>
  <c r="J39"/>
  <c r="K39"/>
  <c r="L39"/>
  <c r="M39"/>
  <c r="N39"/>
  <c r="I40"/>
  <c r="J40"/>
  <c r="K40"/>
  <c r="L40"/>
  <c r="M40"/>
  <c r="N40"/>
  <c r="I41"/>
  <c r="J41"/>
  <c r="K41"/>
  <c r="L41"/>
  <c r="M41"/>
  <c r="N41"/>
  <c r="I42"/>
  <c r="J42"/>
  <c r="K42"/>
  <c r="L42"/>
  <c r="M42"/>
  <c r="N42"/>
  <c r="E57" i="1"/>
  <c r="F57" s="1"/>
  <c r="E59"/>
  <c r="E58"/>
  <c r="F58" s="1"/>
  <c r="G57"/>
  <c r="I57" s="1"/>
  <c r="M16"/>
  <c r="F36" s="1"/>
  <c r="F37" s="1"/>
  <c r="E3" i="2"/>
  <c r="F3"/>
  <c r="E4"/>
  <c r="F4" s="1"/>
  <c r="E5"/>
  <c r="F5" s="1"/>
  <c r="E7"/>
  <c r="F7" s="1"/>
  <c r="E6"/>
  <c r="F6" s="1"/>
  <c r="E8"/>
  <c r="F8" s="1"/>
  <c r="C4"/>
  <c r="C5"/>
  <c r="C6"/>
  <c r="C7"/>
  <c r="C8"/>
  <c r="C3"/>
  <c r="J20"/>
  <c r="J21"/>
  <c r="J22"/>
  <c r="J23"/>
  <c r="J24"/>
  <c r="J25"/>
  <c r="J26"/>
  <c r="J27"/>
  <c r="J28"/>
  <c r="J29"/>
  <c r="J19"/>
  <c r="G20"/>
  <c r="G21"/>
  <c r="G22"/>
  <c r="G23"/>
  <c r="G24"/>
  <c r="G25"/>
  <c r="G26"/>
  <c r="G27"/>
  <c r="G28"/>
  <c r="G29"/>
  <c r="G19"/>
  <c r="F54"/>
  <c r="F55" s="1"/>
  <c r="L35"/>
  <c r="E54" s="1"/>
  <c r="J43" i="1" s="1"/>
  <c r="L32" i="2"/>
  <c r="E53" s="1"/>
  <c r="J42" i="1" s="1"/>
  <c r="C17"/>
  <c r="D12" s="1"/>
  <c r="F12" s="1"/>
  <c r="M37"/>
  <c r="M38" s="1"/>
  <c r="F59"/>
  <c r="L29" i="3"/>
  <c r="M29"/>
  <c r="G58" i="1"/>
  <c r="I58" s="1"/>
  <c r="N29" i="3"/>
  <c r="G59" i="1"/>
  <c r="I59" s="1"/>
  <c r="H29"/>
  <c r="L8" i="3"/>
  <c r="M8"/>
  <c r="N8"/>
  <c r="L9"/>
  <c r="M9"/>
  <c r="N9"/>
  <c r="L10"/>
  <c r="M10"/>
  <c r="N10"/>
  <c r="L11"/>
  <c r="M11"/>
  <c r="N11"/>
  <c r="L12"/>
  <c r="M12"/>
  <c r="N12"/>
  <c r="L13"/>
  <c r="M13"/>
  <c r="N13"/>
  <c r="L17"/>
  <c r="M17"/>
  <c r="N17"/>
  <c r="L19"/>
  <c r="M19"/>
  <c r="N19"/>
  <c r="L21"/>
  <c r="M21"/>
  <c r="N21"/>
  <c r="L22"/>
  <c r="M22"/>
  <c r="N22"/>
  <c r="L25"/>
  <c r="M25"/>
  <c r="N25"/>
  <c r="L27"/>
  <c r="M27"/>
  <c r="N27"/>
  <c r="L31"/>
  <c r="M31"/>
  <c r="N31"/>
  <c r="L33"/>
  <c r="M33"/>
  <c r="N33"/>
  <c r="L35"/>
  <c r="M35"/>
  <c r="N35"/>
  <c r="L37"/>
  <c r="M37"/>
  <c r="N37"/>
  <c r="L38"/>
  <c r="M38"/>
  <c r="N38"/>
  <c r="L40"/>
  <c r="M40"/>
  <c r="N40"/>
  <c r="I42"/>
  <c r="J42"/>
  <c r="K42"/>
  <c r="L42"/>
  <c r="M42"/>
  <c r="N42"/>
  <c r="D15" i="1" l="1"/>
  <c r="F15" s="1"/>
  <c r="D13"/>
  <c r="F13" s="1"/>
  <c r="F17" s="1"/>
  <c r="F60"/>
  <c r="F9" i="2"/>
  <c r="M27" i="1" s="1"/>
  <c r="I60"/>
  <c r="M17"/>
  <c r="F35"/>
  <c r="F38" s="1"/>
  <c r="D16"/>
  <c r="F16" s="1"/>
  <c r="D14"/>
  <c r="F14" s="1"/>
  <c r="K60" l="1"/>
  <c r="E23"/>
  <c r="F25"/>
  <c r="E21"/>
  <c r="E22"/>
  <c r="E24"/>
  <c r="D31"/>
  <c r="E18" i="2" s="1"/>
  <c r="F31" i="1" l="1"/>
  <c r="K48" s="1"/>
  <c r="K49" s="1"/>
  <c r="E31"/>
  <c r="I44" s="1"/>
  <c r="K40" i="2" s="1"/>
  <c r="E55" s="1"/>
  <c r="J44" i="1" s="1"/>
  <c r="J45" s="1"/>
  <c r="K50" l="1"/>
  <c r="K51" l="1"/>
  <c r="K61"/>
</calcChain>
</file>

<file path=xl/comments1.xml><?xml version="1.0" encoding="utf-8"?>
<comments xmlns="http://schemas.openxmlformats.org/spreadsheetml/2006/main">
  <authors>
    <author>rmancarella</author>
    <author>User</author>
  </authors>
  <commentList>
    <comment ref="F4" authorId="0">
      <text>
        <r>
          <rPr>
            <sz val="9"/>
            <color indexed="81"/>
            <rFont val="Tahoma"/>
            <family val="2"/>
          </rPr>
          <t>INSERIRE</t>
        </r>
        <r>
          <rPr>
            <b/>
            <sz val="9"/>
            <color indexed="81"/>
            <rFont val="Tahoma"/>
            <charset val="1"/>
          </rPr>
          <t xml:space="preserve"> </t>
        </r>
        <r>
          <rPr>
            <sz val="9"/>
            <color indexed="81"/>
            <rFont val="Tahoma"/>
            <family val="2"/>
          </rPr>
          <t>NUMERO DI PROTOCOLLO</t>
        </r>
      </text>
    </comment>
    <comment ref="H4" authorId="0">
      <text>
        <r>
          <rPr>
            <sz val="9"/>
            <color indexed="81"/>
            <rFont val="Tahoma"/>
            <family val="2"/>
          </rPr>
          <t>INSERIRE DATA DI PROTOCOLLO</t>
        </r>
      </text>
    </comment>
    <comment ref="L4" authorId="0">
      <text>
        <r>
          <rPr>
            <sz val="9"/>
            <color indexed="81"/>
            <rFont val="Tahoma"/>
            <family val="2"/>
          </rPr>
          <t>INSERIRE NOME COMMITTENTE</t>
        </r>
      </text>
    </comment>
    <comment ref="C5" authorId="0">
      <text>
        <r>
          <rPr>
            <sz val="9"/>
            <color indexed="81"/>
            <rFont val="Tahoma"/>
            <family val="2"/>
          </rPr>
          <t>INSERIRE LA LOCALITA' DELL'INTERVENTO</t>
        </r>
      </text>
    </comment>
    <comment ref="M10" authorId="0">
      <text>
        <r>
          <rPr>
            <sz val="9"/>
            <color indexed="81"/>
            <rFont val="Tahoma"/>
            <family val="2"/>
          </rPr>
          <t>INSERIRE LE SUPERFICI</t>
        </r>
      </text>
    </comment>
    <comment ref="B12" authorId="0">
      <text>
        <r>
          <rPr>
            <sz val="9"/>
            <color indexed="81"/>
            <rFont val="Tahoma"/>
            <family val="2"/>
          </rPr>
          <t>SE IL CALCOLO E' PER IL PIANO CASA INSERIRE 1</t>
        </r>
      </text>
    </comment>
    <comment ref="C12" authorId="0">
      <text>
        <r>
          <rPr>
            <sz val="9"/>
            <color indexed="81"/>
            <rFont val="Tahoma"/>
            <family val="2"/>
          </rPr>
          <t>INSERIRE LA SUPERFICIE UTILE</t>
        </r>
      </text>
    </comment>
    <comment ref="J20" authorId="1">
      <text>
        <r>
          <rPr>
            <sz val="11"/>
            <color indexed="81"/>
            <rFont val="Tahoma"/>
            <family val="2"/>
          </rPr>
          <t>Indicare con una X il numero totale di ipotesi che ricorrono tra le seguenti:
1) Più di un ascensore per ogni scala se questa serve meno di sei piani sopraelevati
2) Scala di servizio non prescritta da leggi o regolamenti o imposta da necessità di prevenzione di infortuni o di incendi
3) Altezza libera netta di piano superiore a m 3,00 o a quella minima prescritta da norme regolamentari. Per ambienti con altezze diverse si fa riferimento all'altezza media ponderale
4)piscina coperta o scoperta quando sia in servizio di uno o più edifici comprendenti meno di 15 unità immobiliari
5) Alloggi di custodia a servizio di uno o più edifici comprendenti meno di 15 unità immobiliari</t>
        </r>
      </text>
    </comment>
    <comment ref="C42" authorId="0">
      <text>
        <r>
          <rPr>
            <sz val="10"/>
            <color indexed="81"/>
            <rFont val="Tahoma"/>
            <family val="2"/>
          </rPr>
          <t>INDICARE LA ZONA TERRITORIALE OMOGENEA</t>
        </r>
      </text>
    </comment>
    <comment ref="A54" authorId="0">
      <text>
        <r>
          <rPr>
            <sz val="10"/>
            <color indexed="81"/>
            <rFont val="Arial"/>
            <family val="2"/>
          </rPr>
          <t>INSERIRE LA ZONA OMOGENEA
PER SAN NICOLA USARE C4</t>
        </r>
      </text>
    </comment>
    <comment ref="D57" authorId="0">
      <text>
        <r>
          <rPr>
            <sz val="10"/>
            <color indexed="81"/>
            <rFont val="Tahoma"/>
            <family val="2"/>
          </rPr>
          <t>- "PIANO CASA" CALCOLARE LA VOLUMETRIA CON ALTEZZA VIRTUALE h=3,20
- "RECUPERO SOTTOTETTO" CALCOLARE LA VOLUMETRIA CON ALTEZZA REALE</t>
        </r>
      </text>
    </comment>
  </commentList>
</comments>
</file>

<file path=xl/sharedStrings.xml><?xml version="1.0" encoding="utf-8"?>
<sst xmlns="http://schemas.openxmlformats.org/spreadsheetml/2006/main" count="323" uniqueCount="217">
  <si>
    <t>Classe di superficie</t>
  </si>
  <si>
    <t>Alloggi</t>
  </si>
  <si>
    <t>n</t>
  </si>
  <si>
    <t>Superficie Utile Abitabile</t>
  </si>
  <si>
    <t>Rapporto rispetto al totale</t>
  </si>
  <si>
    <t>% incremento</t>
  </si>
  <si>
    <t>Art. 5</t>
  </si>
  <si>
    <t>% Incremento per classi di superficie</t>
  </si>
  <si>
    <t>fino a 95</t>
  </si>
  <si>
    <t>95 - 110</t>
  </si>
  <si>
    <t>110 - 130</t>
  </si>
  <si>
    <t>130 - 160</t>
  </si>
  <si>
    <t>oltre 160</t>
  </si>
  <si>
    <t>Totale Su</t>
  </si>
  <si>
    <t>Sui/Su</t>
  </si>
  <si>
    <t>Tabella 1</t>
  </si>
  <si>
    <t>Tabella 2</t>
  </si>
  <si>
    <t>Incremento per superficie utile abitabile (Art. 3)</t>
  </si>
  <si>
    <t>Superfici per servizi e accessori relativi alla parte residenziale (Art.2)</t>
  </si>
  <si>
    <t>a</t>
  </si>
  <si>
    <t>b</t>
  </si>
  <si>
    <t>c</t>
  </si>
  <si>
    <t>d</t>
  </si>
  <si>
    <t>Cantinole, soffitte, locali motore ascensore, cabine idriche, lavatoi comuni, centrali termiche ed altri locali a stretto servizio delle residenze.</t>
  </si>
  <si>
    <t>Autorimesse singole o collettive</t>
  </si>
  <si>
    <t>Androni d'ingresso e porticati liberi.</t>
  </si>
  <si>
    <t>Logge e balconi</t>
  </si>
  <si>
    <t>Superficie netta di servizi e accessori</t>
  </si>
  <si>
    <t>Snr</t>
  </si>
  <si>
    <t>Snr/Su</t>
  </si>
  <si>
    <t>Tabella 3</t>
  </si>
  <si>
    <t>Incremento per servizi ed accessori relativi alla parte residenziale (Art. 6)</t>
  </si>
  <si>
    <t>Intervalli di variabilità del rapporto percentuale Snr/Su</t>
  </si>
  <si>
    <t>fino a 50</t>
  </si>
  <si>
    <t>50 - 75</t>
  </si>
  <si>
    <t>75 - 100</t>
  </si>
  <si>
    <t>oltre 100</t>
  </si>
  <si>
    <t>Ipotesi che ricorre</t>
  </si>
  <si>
    <t>Incremento %</t>
  </si>
  <si>
    <t>Tabella 4</t>
  </si>
  <si>
    <t>Incremento per particolari caratteristiche (Art. 7)</t>
  </si>
  <si>
    <t>Numero di caratteristiche</t>
  </si>
  <si>
    <t>Totale Incrementi I1 + I2 + I3</t>
  </si>
  <si>
    <t>Incremento totale I3</t>
  </si>
  <si>
    <t>Incremento totale I2</t>
  </si>
  <si>
    <t>Incremento Totale I1</t>
  </si>
  <si>
    <t>Superfici residenziali e relativi servizi ed accessori</t>
  </si>
  <si>
    <t>4 = 1 + 3</t>
  </si>
  <si>
    <t>Su (Art. 3)</t>
  </si>
  <si>
    <t>Snr (Art. 2)</t>
  </si>
  <si>
    <t>60% Snr</t>
  </si>
  <si>
    <t>Sc (Art. 2)</t>
  </si>
  <si>
    <t>Sigla</t>
  </si>
  <si>
    <t>Denominazione</t>
  </si>
  <si>
    <t>Superfici per attività turistiche commerciali e direzionali e relativi accessori</t>
  </si>
  <si>
    <t>Su (Art. 9)</t>
  </si>
  <si>
    <t>Sa (Art. 9)</t>
  </si>
  <si>
    <t>60% Sa</t>
  </si>
  <si>
    <t>St (Art. 9)</t>
  </si>
  <si>
    <t>Superficie netta non residenziale</t>
  </si>
  <si>
    <t>Superficie accessori</t>
  </si>
  <si>
    <t>Superficie totale non residenziale</t>
  </si>
  <si>
    <t>Superficie ragguagliata</t>
  </si>
  <si>
    <t>Superficie utile abitabile</t>
  </si>
  <si>
    <t>Superficie complessiva</t>
  </si>
  <si>
    <t>A</t>
  </si>
  <si>
    <t>B</t>
  </si>
  <si>
    <t>C</t>
  </si>
  <si>
    <t>D</t>
  </si>
  <si>
    <t>Classe Edificio</t>
  </si>
  <si>
    <t>M</t>
  </si>
  <si>
    <t>Costo di costruzione dell'edificio (Sc+St)xB</t>
  </si>
  <si>
    <t>Quota percentuale variabile - Art. 6 comma 3 - Del. N.270 del 26.10.1977 Cons. Reg. Lazio - Contributo = Cx(R1+R2+R3)/100</t>
  </si>
  <si>
    <t>R1</t>
  </si>
  <si>
    <t>Ubicazione</t>
  </si>
  <si>
    <t>Zone territoriali omogenee D.M. 02.04.1968, n.1444 e L.R. 18.06.1980 n.71</t>
  </si>
  <si>
    <t>Classi R1</t>
  </si>
  <si>
    <t>B - C2</t>
  </si>
  <si>
    <t>C1</t>
  </si>
  <si>
    <t>R2</t>
  </si>
  <si>
    <t>Tipologie</t>
  </si>
  <si>
    <t>Classi R2</t>
  </si>
  <si>
    <t>Unifamiliari Singole</t>
  </si>
  <si>
    <t>Unifamiliari aggregate fino a 2 piani abitabili - fino a 4 alloggi</t>
  </si>
  <si>
    <t>Unifamiliari aggregate fino a 2 piani abitabili - a schiera</t>
  </si>
  <si>
    <t>Plurifamiliari - fino a 3 piani abitabili</t>
  </si>
  <si>
    <t>Plurifamiliari - oltre 3 piani abitabili</t>
  </si>
  <si>
    <t>R3</t>
  </si>
  <si>
    <t>Caratteristiche</t>
  </si>
  <si>
    <t>Classe R3</t>
  </si>
  <si>
    <t>Totale R1+R2+R3</t>
  </si>
  <si>
    <t>Versamento in corso d'opera - art.11 comma 2 - delibera n.205 del 10.11.1977 C.C. n.4 rate - Importo rata</t>
  </si>
  <si>
    <t>fino a 2000</t>
  </si>
  <si>
    <t>2001 5000</t>
  </si>
  <si>
    <t>5001 10000</t>
  </si>
  <si>
    <t>10001 20000</t>
  </si>
  <si>
    <t>20001 50000</t>
  </si>
  <si>
    <t>50001 100000</t>
  </si>
  <si>
    <t>ROMA</t>
  </si>
  <si>
    <t>Classe di ampiezza demografica dei Comuni</t>
  </si>
  <si>
    <t>fino a 2.000</t>
  </si>
  <si>
    <t>2.001 - 5.000</t>
  </si>
  <si>
    <t>5.001 - 10.000</t>
  </si>
  <si>
    <t>10.001 - 20.000</t>
  </si>
  <si>
    <t>20.001 - 50.000</t>
  </si>
  <si>
    <t>50.001 - 100.000</t>
  </si>
  <si>
    <t>colonna</t>
  </si>
  <si>
    <t>riga</t>
  </si>
  <si>
    <t>indice</t>
  </si>
  <si>
    <t>globale</t>
  </si>
  <si>
    <t>Coefficiente di maggiorazione M e relativa Classi art.8 c2 D.M. LLPP 10.05.1977 n.801</t>
  </si>
  <si>
    <t>&lt;=5</t>
  </si>
  <si>
    <t>&gt;50</t>
  </si>
  <si>
    <t>5 &lt;= 10</t>
  </si>
  <si>
    <t>10 &lt;= 15</t>
  </si>
  <si>
    <t>15 &lt;= 20</t>
  </si>
  <si>
    <t>20 &lt;= 25</t>
  </si>
  <si>
    <t>25 &lt;= 30</t>
  </si>
  <si>
    <t>30 &lt;= 35</t>
  </si>
  <si>
    <t>35 &lt;= 40</t>
  </si>
  <si>
    <t>40 &lt;= 45</t>
  </si>
  <si>
    <t>45 &lt;= 50</t>
  </si>
  <si>
    <t>Classe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</si>
  <si>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</si>
  <si>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</si>
  <si>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</si>
  <si>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</si>
  <si>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</si>
  <si>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</si>
  <si>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</si>
  <si>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</si>
  <si>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</si>
  <si>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</si>
  <si>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</si>
  <si>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% Maggiorazione M</t>
  </si>
  <si>
    <t>Indice</t>
  </si>
  <si>
    <t>Ricerca</t>
  </si>
  <si>
    <t>V / F</t>
  </si>
  <si>
    <t>filtro</t>
  </si>
  <si>
    <t>COMUNE DI LADISPOLI</t>
  </si>
  <si>
    <t>PROVINCIA DI ROMA</t>
  </si>
  <si>
    <r>
      <t>m</t>
    </r>
    <r>
      <rPr>
        <vertAlign val="superscript"/>
        <sz val="8"/>
        <rFont val="Arial"/>
        <family val="2"/>
      </rPr>
      <t>2</t>
    </r>
  </si>
  <si>
    <r>
      <t>Superficie m</t>
    </r>
    <r>
      <rPr>
        <vertAlign val="superscript"/>
        <sz val="8"/>
        <rFont val="Arial"/>
        <family val="2"/>
      </rPr>
      <t>2</t>
    </r>
  </si>
  <si>
    <r>
      <t>Costo massimo a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dell'edilizia agevolata (D.M. …….)</t>
    </r>
  </si>
  <si>
    <r>
      <t>Costo a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 costruzione maggiorato Ax(1+M/100)</t>
    </r>
  </si>
  <si>
    <t>presentata da:</t>
  </si>
  <si>
    <t>per lavori edilizi in</t>
  </si>
  <si>
    <t>Legge 28 Gennaio 1977 n.10 DETERMINAZIONE DEL COSTO DI COSTRUZIONE DI NUOVI EDIFICI E RELATIVO CONTRIBUTO</t>
  </si>
  <si>
    <t>Classi di Edifici e relative maggiorazioni art.8 c.2 D.M. LLPP 10.05.1977 n.801</t>
  </si>
  <si>
    <t>Determinazione della quota di contributo relativa al costo di costruzione artt. 3 e 6 della Legge 28.01.1977, n.10 e art.9 del D.L. 23.01.1982, n.9 convertito nella Legge 25.03.1982 n.94</t>
  </si>
  <si>
    <t>R</t>
  </si>
  <si>
    <t>Classe di incremento di cui all'articolo 8 del D.M. 10.01.1977 n.801</t>
  </si>
  <si>
    <r>
      <t>al m</t>
    </r>
    <r>
      <rPr>
        <vertAlign val="superscript"/>
        <sz val="8"/>
        <rFont val="Arial"/>
        <family val="2"/>
      </rPr>
      <t>2</t>
    </r>
  </si>
  <si>
    <t>ID</t>
  </si>
  <si>
    <t>Zona</t>
  </si>
  <si>
    <t>Nuova costruzione</t>
  </si>
  <si>
    <t>Demolizione e ricostruzione</t>
  </si>
  <si>
    <t>Ristrutturazione</t>
  </si>
  <si>
    <t>Urbanizzazione primaria</t>
  </si>
  <si>
    <t>Urbanizzazione secondaria</t>
  </si>
  <si>
    <t>A1 - Zona Residenziale Centro Storico</t>
  </si>
  <si>
    <t>A2 - Zona Residenziale Centro Storico</t>
  </si>
  <si>
    <t>A5 - Zona Residenziale Centro Storico</t>
  </si>
  <si>
    <t>B1 - Zona Residenziale di Completamento</t>
  </si>
  <si>
    <t>B2 - Zona Residenziale di Completamento</t>
  </si>
  <si>
    <t>B3 - Zona Residenziale di Completamento</t>
  </si>
  <si>
    <t>B4 - Zona Residenziale di Completamento</t>
  </si>
  <si>
    <t>B5 - Zona Residenziale di Completamento senza P.P.</t>
  </si>
  <si>
    <t>A3 - Zona Residenziale Centro Storico</t>
  </si>
  <si>
    <t>A4 - Zona Residenziale Centro Storico</t>
  </si>
  <si>
    <t>B5 - Zona Residenziale di Completamento con P.P.</t>
  </si>
  <si>
    <t>C1 - Zona Residenziale di Ristrutturazione</t>
  </si>
  <si>
    <t>C2 - Zona Residenziale di Ristrutturazione</t>
  </si>
  <si>
    <t>C4 - Zona Residenziale di Ristrutturazione</t>
  </si>
  <si>
    <t>D1 - Zona Residenziale di Espansione</t>
  </si>
  <si>
    <t>D2 - Zona Residenziale di Espansione</t>
  </si>
  <si>
    <t>G2 - Servizi Pubblici e Privati Locali</t>
  </si>
  <si>
    <t>G3 - Servizi Pubblici e Privati Locali</t>
  </si>
  <si>
    <t>F1 e F2 Zona Agricola</t>
  </si>
  <si>
    <t>A6 - Costruzioni Turistiche - Commerciali - Direzionali</t>
  </si>
  <si>
    <t>A7 - Costruzioni Turistiche - Commerciali - Direzionali</t>
  </si>
  <si>
    <t>A8 - Costruzioni Turistiche - Commerciali - Direzionali</t>
  </si>
  <si>
    <t>A10 - Costruzioni Turistiche - Commerciali - Direzionali</t>
  </si>
  <si>
    <t>A9 - Costruzioni Turistiche - Commerciali - Direzionali</t>
  </si>
  <si>
    <t>B1 - Costruzioni Turistiche - Commerciali - Direzionali</t>
  </si>
  <si>
    <t>B2 - Costruzioni Turistiche - Commerciali - Direzionali</t>
  </si>
  <si>
    <t>B3 - Costruzioni Turistiche - Commerciali - Direzionali</t>
  </si>
  <si>
    <t>B4 - Costruzioni Turistiche - Commerciali - Direzionali</t>
  </si>
  <si>
    <t>B5 - Costruzioni Turistiche - Commerciali - Direzionali con P.P.</t>
  </si>
  <si>
    <t>B5 - Costruzioni Turistiche - Commerciali - Direzionali senza P.P.</t>
  </si>
  <si>
    <t>G2 - Costruzioni Turistiche - Commerciali - Direzionali</t>
  </si>
  <si>
    <t>C2 - Costruzioni Turistiche - Commerciali - Direzionali</t>
  </si>
  <si>
    <t>C1 - Costruzioni Turistiche - Commerciali - Direzionali</t>
  </si>
  <si>
    <t>G3 - Costruzioni Turistiche - Commerciali - Direzionali</t>
  </si>
  <si>
    <t>F2 - Costruzioni Turistiche - Commerciali - Direzionali</t>
  </si>
  <si>
    <t>F1 - Costruzioni Turistiche - Commerciali - Direzionali</t>
  </si>
  <si>
    <t>C4 - Costruzioni Turistiche - Commerciali - Direzionali</t>
  </si>
  <si>
    <t>D1 - Costruzioni Turistiche - Commerciali - Direzionali</t>
  </si>
  <si>
    <t>D2 - Costruzioni Turistiche - Commerciali - Direzionali</t>
  </si>
  <si>
    <t>H1 - Costruzioni Turistiche - Commerciali - Direzionali</t>
  </si>
  <si>
    <t>Determinazione degli oneri di Urbanizzazione primaria e secondaria L. 10/77 , L.R. 35/77 , L.R. 71/80 , Del. C.C. n.82/81 , L. 94/82 art.9 (Rid.10%) , Del. C.C. n.145/81 Art.10 comma 2 (5%)</t>
  </si>
  <si>
    <t>Nuova Costruzione</t>
  </si>
  <si>
    <t>V1 =</t>
  </si>
  <si>
    <t>V2 =</t>
  </si>
  <si>
    <t>V3 =</t>
  </si>
  <si>
    <t>Urbanizzazione Primaria</t>
  </si>
  <si>
    <t>Zona di P.R.G.</t>
  </si>
  <si>
    <t>Puntatore</t>
  </si>
  <si>
    <t>Tipologia</t>
  </si>
  <si>
    <t>unitaria</t>
  </si>
  <si>
    <t>complessiva</t>
  </si>
  <si>
    <t>Totale Oneri di Urbanizzazione</t>
  </si>
  <si>
    <t>Totale complessivo Oneri Concessori e Oneri di Urbanizzazione</t>
  </si>
  <si>
    <t>E</t>
  </si>
  <si>
    <t>PROT.</t>
  </si>
  <si>
    <t>DATA</t>
  </si>
  <si>
    <t>PRATICA DI CONCESSIONE EDILIZIA/DIA</t>
  </si>
</sst>
</file>

<file path=xl/styles.xml><?xml version="1.0" encoding="utf-8"?>
<styleSheet xmlns="http://schemas.openxmlformats.org/spreadsheetml/2006/main">
  <numFmts count="3">
    <numFmt numFmtId="42" formatCode="_-&quot;€&quot;\ * #,##0_-;\-&quot;€&quot;\ * #,##0_-;_-&quot;€&quot;\ * &quot;-&quot;_-;_-@_-"/>
    <numFmt numFmtId="44" formatCode="_-&quot;€&quot;\ * #,##0.00_-;\-&quot;€&quot;\ * #,##0.00_-;_-&quot;€&quot;\ * &quot;-&quot;??_-;_-@_-"/>
    <numFmt numFmtId="172" formatCode="&quot;L.&quot;\ #,##0"/>
  </numFmts>
  <fonts count="18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i/>
      <sz val="12"/>
      <name val="Arial"/>
      <family val="2"/>
    </font>
    <font>
      <sz val="8"/>
      <name val="Arial"/>
    </font>
    <font>
      <sz val="10"/>
      <color indexed="12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sz val="10"/>
      <color indexed="8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13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Alignment="1">
      <alignment horizontal="center"/>
    </xf>
    <xf numFmtId="9" fontId="0" fillId="0" borderId="0" xfId="2" applyFont="1"/>
    <xf numFmtId="0" fontId="0" fillId="0" borderId="0" xfId="0" applyAlignment="1">
      <alignment horizontal="center" vertical="center" wrapText="1"/>
    </xf>
    <xf numFmtId="1" fontId="0" fillId="0" borderId="0" xfId="0" applyNumberFormat="1"/>
    <xf numFmtId="9" fontId="0" fillId="0" borderId="0" xfId="2" applyFont="1" applyAlignment="1">
      <alignment horizontal="center"/>
    </xf>
    <xf numFmtId="9" fontId="0" fillId="0" borderId="0" xfId="0" applyNumberFormat="1"/>
    <xf numFmtId="10" fontId="0" fillId="0" borderId="0" xfId="2" applyNumberFormat="1" applyFont="1"/>
    <xf numFmtId="10" fontId="2" fillId="0" borderId="0" xfId="2" applyNumberFormat="1" applyFont="1"/>
    <xf numFmtId="0" fontId="2" fillId="2" borderId="0" xfId="0" applyFont="1" applyFill="1" applyBorder="1" applyAlignment="1">
      <alignment horizontal="center"/>
    </xf>
    <xf numFmtId="0" fontId="2" fillId="0" borderId="0" xfId="0" applyFont="1"/>
    <xf numFmtId="10" fontId="2" fillId="0" borderId="0" xfId="2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Border="1" applyAlignment="1">
      <alignment horizontal="center"/>
    </xf>
    <xf numFmtId="0" fontId="6" fillId="2" borderId="1" xfId="0" applyFont="1" applyFill="1" applyBorder="1"/>
    <xf numFmtId="0" fontId="4" fillId="2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/>
    <xf numFmtId="2" fontId="4" fillId="2" borderId="3" xfId="0" applyNumberFormat="1" applyFont="1" applyFill="1" applyBorder="1"/>
    <xf numFmtId="9" fontId="4" fillId="2" borderId="3" xfId="2" applyFont="1" applyFill="1" applyBorder="1"/>
    <xf numFmtId="0" fontId="4" fillId="2" borderId="3" xfId="0" applyFont="1" applyFill="1" applyBorder="1" applyAlignment="1">
      <alignment horizontal="center" vertical="center"/>
    </xf>
    <xf numFmtId="9" fontId="4" fillId="2" borderId="4" xfId="2" applyFont="1" applyFill="1" applyBorder="1"/>
    <xf numFmtId="0" fontId="6" fillId="2" borderId="0" xfId="0" applyFont="1" applyFill="1"/>
    <xf numFmtId="2" fontId="6" fillId="2" borderId="5" xfId="0" applyNumberFormat="1" applyFont="1" applyFill="1" applyBorder="1"/>
    <xf numFmtId="9" fontId="6" fillId="2" borderId="5" xfId="2" applyFont="1" applyFill="1" applyBorder="1"/>
    <xf numFmtId="10" fontId="6" fillId="2" borderId="6" xfId="2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9" fontId="4" fillId="2" borderId="3" xfId="2" applyFont="1" applyFill="1" applyBorder="1" applyAlignment="1">
      <alignment horizontal="center"/>
    </xf>
    <xf numFmtId="9" fontId="4" fillId="2" borderId="4" xfId="2" applyFont="1" applyFill="1" applyBorder="1" applyAlignment="1">
      <alignment horizontal="center"/>
    </xf>
    <xf numFmtId="9" fontId="6" fillId="2" borderId="5" xfId="2" applyFont="1" applyFill="1" applyBorder="1" applyAlignment="1">
      <alignment horizontal="center"/>
    </xf>
    <xf numFmtId="9" fontId="6" fillId="2" borderId="5" xfId="2" applyNumberFormat="1" applyFont="1" applyFill="1" applyBorder="1" applyAlignment="1">
      <alignment horizontal="center"/>
    </xf>
    <xf numFmtId="0" fontId="2" fillId="2" borderId="0" xfId="0" applyFont="1" applyFill="1"/>
    <xf numFmtId="0" fontId="4" fillId="2" borderId="2" xfId="0" applyFont="1" applyFill="1" applyBorder="1" applyAlignment="1">
      <alignment horizontal="center" wrapText="1"/>
    </xf>
    <xf numFmtId="10" fontId="6" fillId="2" borderId="3" xfId="0" applyNumberFormat="1" applyFont="1" applyFill="1" applyBorder="1" applyAlignment="1">
      <alignment horizontal="center"/>
    </xf>
    <xf numFmtId="9" fontId="6" fillId="2" borderId="3" xfId="2" applyFont="1" applyFill="1" applyBorder="1" applyAlignment="1">
      <alignment horizontal="center"/>
    </xf>
    <xf numFmtId="10" fontId="6" fillId="2" borderId="3" xfId="2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2" fontId="6" fillId="2" borderId="3" xfId="0" applyNumberFormat="1" applyFont="1" applyFill="1" applyBorder="1"/>
    <xf numFmtId="10" fontId="4" fillId="2" borderId="3" xfId="2" applyNumberFormat="1" applyFont="1" applyFill="1" applyBorder="1" applyAlignment="1">
      <alignment horizontal="right" vertical="center"/>
    </xf>
    <xf numFmtId="9" fontId="6" fillId="2" borderId="3" xfId="0" applyNumberFormat="1" applyFont="1" applyFill="1" applyBorder="1" applyAlignment="1">
      <alignment horizontal="center" vertical="center"/>
    </xf>
    <xf numFmtId="10" fontId="4" fillId="2" borderId="4" xfId="2" applyNumberFormat="1" applyFont="1" applyFill="1" applyBorder="1" applyAlignment="1">
      <alignment horizontal="right" vertical="center"/>
    </xf>
    <xf numFmtId="10" fontId="6" fillId="2" borderId="5" xfId="0" applyNumberFormat="1" applyFont="1" applyFill="1" applyBorder="1"/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4" fillId="3" borderId="3" xfId="0" applyFont="1" applyFill="1" applyBorder="1" applyProtection="1">
      <protection locked="0"/>
    </xf>
    <xf numFmtId="2" fontId="4" fillId="3" borderId="3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42" fontId="0" fillId="0" borderId="0" xfId="3" applyFont="1"/>
    <xf numFmtId="49" fontId="0" fillId="0" borderId="0" xfId="3" applyNumberFormat="1" applyFont="1" applyAlignment="1">
      <alignment horizontal="center" vertical="center" wrapText="1"/>
    </xf>
    <xf numFmtId="0" fontId="0" fillId="0" borderId="0" xfId="0" applyFill="1" applyAlignment="1">
      <alignment horizontal="left"/>
    </xf>
    <xf numFmtId="172" fontId="8" fillId="0" borderId="0" xfId="3" applyNumberFormat="1" applyFont="1"/>
    <xf numFmtId="49" fontId="0" fillId="0" borderId="3" xfId="3" applyNumberFormat="1" applyFont="1" applyBorder="1" applyAlignment="1">
      <alignment horizontal="center" vertical="center" wrapText="1"/>
    </xf>
    <xf numFmtId="44" fontId="9" fillId="0" borderId="3" xfId="1" applyFont="1" applyBorder="1"/>
    <xf numFmtId="0" fontId="0" fillId="0" borderId="0" xfId="0" applyFill="1" applyAlignment="1">
      <alignment horizontal="right"/>
    </xf>
    <xf numFmtId="2" fontId="4" fillId="3" borderId="3" xfId="1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Protection="1"/>
    <xf numFmtId="0" fontId="6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right"/>
    </xf>
    <xf numFmtId="44" fontId="4" fillId="2" borderId="3" xfId="1" applyFont="1" applyFill="1" applyBorder="1" applyProtection="1"/>
    <xf numFmtId="44" fontId="4" fillId="2" borderId="3" xfId="1" applyFont="1" applyFill="1" applyBorder="1" applyAlignment="1" applyProtection="1">
      <alignment horizontal="left" vertical="center" wrapText="1"/>
    </xf>
    <xf numFmtId="44" fontId="4" fillId="2" borderId="4" xfId="1" applyFont="1" applyFill="1" applyBorder="1" applyAlignment="1" applyProtection="1">
      <alignment horizontal="left" vertical="center" wrapText="1"/>
    </xf>
    <xf numFmtId="44" fontId="4" fillId="2" borderId="5" xfId="1" applyFont="1" applyFill="1" applyBorder="1" applyProtection="1"/>
    <xf numFmtId="0" fontId="0" fillId="2" borderId="0" xfId="0" applyFill="1" applyProtection="1"/>
    <xf numFmtId="0" fontId="6" fillId="2" borderId="0" xfId="0" applyFont="1" applyFill="1" applyBorder="1" applyAlignment="1" applyProtection="1">
      <alignment vertical="center"/>
    </xf>
    <xf numFmtId="49" fontId="1" fillId="0" borderId="0" xfId="3" applyNumberFormat="1" applyAlignment="1">
      <alignment horizontal="center" vertical="center" wrapText="1"/>
    </xf>
    <xf numFmtId="49" fontId="1" fillId="0" borderId="3" xfId="3" applyNumberFormat="1" applyBorder="1" applyAlignment="1">
      <alignment horizontal="center" vertical="center" wrapText="1"/>
    </xf>
    <xf numFmtId="42" fontId="1" fillId="0" borderId="0" xfId="3"/>
    <xf numFmtId="44" fontId="12" fillId="0" borderId="3" xfId="1" applyFont="1" applyBorder="1"/>
    <xf numFmtId="0" fontId="6" fillId="2" borderId="23" xfId="0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 wrapText="1"/>
    </xf>
    <xf numFmtId="44" fontId="10" fillId="2" borderId="3" xfId="1" applyFont="1" applyFill="1" applyBorder="1" applyAlignment="1" applyProtection="1">
      <alignment vertical="center"/>
    </xf>
    <xf numFmtId="0" fontId="4" fillId="2" borderId="3" xfId="0" applyFont="1" applyFill="1" applyBorder="1" applyProtection="1"/>
    <xf numFmtId="44" fontId="4" fillId="2" borderId="3" xfId="1" applyFont="1" applyFill="1" applyBorder="1" applyProtection="1"/>
    <xf numFmtId="0" fontId="4" fillId="2" borderId="0" xfId="0" applyFont="1" applyFill="1" applyProtection="1"/>
    <xf numFmtId="44" fontId="4" fillId="2" borderId="4" xfId="1" applyFont="1" applyFill="1" applyBorder="1" applyAlignment="1" applyProtection="1">
      <alignment horizontal="left" vertical="center" wrapText="1"/>
    </xf>
    <xf numFmtId="44" fontId="4" fillId="2" borderId="14" xfId="1" applyFont="1" applyFill="1" applyBorder="1" applyProtection="1"/>
    <xf numFmtId="44" fontId="4" fillId="2" borderId="8" xfId="1" applyFont="1" applyFill="1" applyBorder="1" applyProtection="1"/>
    <xf numFmtId="44" fontId="4" fillId="2" borderId="3" xfId="1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center"/>
    </xf>
    <xf numFmtId="44" fontId="4" fillId="2" borderId="3" xfId="1" applyFont="1" applyFill="1" applyBorder="1" applyAlignment="1">
      <alignment vertical="center"/>
    </xf>
    <xf numFmtId="0" fontId="4" fillId="2" borderId="3" xfId="0" applyFont="1" applyFill="1" applyBorder="1" applyAlignment="1">
      <alignment wrapText="1"/>
    </xf>
    <xf numFmtId="0" fontId="6" fillId="2" borderId="25" xfId="0" applyFont="1" applyFill="1" applyBorder="1" applyAlignment="1" applyProtection="1">
      <alignment horizontal="center" vertical="center" wrapText="1"/>
    </xf>
    <xf numFmtId="0" fontId="6" fillId="2" borderId="27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wrapText="1"/>
    </xf>
    <xf numFmtId="0" fontId="4" fillId="2" borderId="26" xfId="0" applyFont="1" applyFill="1" applyBorder="1" applyAlignment="1" applyProtection="1">
      <alignment wrapText="1"/>
    </xf>
    <xf numFmtId="0" fontId="4" fillId="2" borderId="27" xfId="0" applyFont="1" applyFill="1" applyBorder="1" applyAlignment="1" applyProtection="1">
      <alignment wrapText="1"/>
    </xf>
    <xf numFmtId="0" fontId="4" fillId="2" borderId="0" xfId="0" applyFont="1" applyFill="1" applyBorder="1" applyProtection="1"/>
    <xf numFmtId="0" fontId="6" fillId="2" borderId="14" xfId="0" applyFont="1" applyFill="1" applyBorder="1" applyAlignment="1" applyProtection="1">
      <alignment horizontal="left" vertical="center" wrapText="1"/>
    </xf>
    <xf numFmtId="0" fontId="6" fillId="2" borderId="7" xfId="0" applyFont="1" applyFill="1" applyBorder="1" applyAlignment="1" applyProtection="1">
      <alignment horizontal="left" vertical="center" wrapText="1"/>
    </xf>
    <xf numFmtId="0" fontId="6" fillId="2" borderId="8" xfId="0" applyFont="1" applyFill="1" applyBorder="1" applyAlignment="1" applyProtection="1">
      <alignment horizontal="left" vertical="center" wrapText="1"/>
    </xf>
    <xf numFmtId="0" fontId="6" fillId="2" borderId="16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/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wrapText="1"/>
    </xf>
    <xf numFmtId="0" fontId="4" fillId="2" borderId="2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vertical="center" wrapText="1"/>
    </xf>
    <xf numFmtId="44" fontId="4" fillId="3" borderId="3" xfId="1" applyFont="1" applyFill="1" applyBorder="1" applyAlignment="1" applyProtection="1">
      <alignment vertical="center"/>
      <protection locked="0"/>
    </xf>
    <xf numFmtId="0" fontId="6" fillId="2" borderId="0" xfId="0" applyFont="1" applyFill="1" applyAlignment="1">
      <alignment horizontal="right"/>
    </xf>
    <xf numFmtId="0" fontId="4" fillId="2" borderId="3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6" fillId="2" borderId="1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4" fillId="2" borderId="3" xfId="0" applyFont="1" applyFill="1" applyBorder="1" applyAlignment="1">
      <alignment horizontal="center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9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14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7" fillId="2" borderId="0" xfId="0" applyFont="1" applyFill="1" applyAlignment="1">
      <alignment horizontal="center" vertical="center" wrapText="1"/>
    </xf>
    <xf numFmtId="0" fontId="4" fillId="2" borderId="11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2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3" xfId="3" applyNumberFormat="1" applyFont="1" applyBorder="1" applyAlignment="1">
      <alignment horizontal="center" vertical="center"/>
    </xf>
    <xf numFmtId="49" fontId="0" fillId="0" borderId="0" xfId="3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3" xfId="3" applyNumberFormat="1" applyBorder="1" applyAlignment="1">
      <alignment horizontal="center" vertical="center"/>
    </xf>
    <xf numFmtId="49" fontId="1" fillId="0" borderId="0" xfId="3" applyNumberFormat="1" applyAlignment="1">
      <alignment horizontal="center" vertical="center"/>
    </xf>
    <xf numFmtId="0" fontId="0" fillId="4" borderId="0" xfId="0" applyFill="1"/>
    <xf numFmtId="0" fontId="2" fillId="4" borderId="0" xfId="0" applyFont="1" applyFill="1" applyBorder="1" applyAlignment="1" applyProtection="1">
      <alignment horizontal="left"/>
      <protection locked="0"/>
    </xf>
    <xf numFmtId="0" fontId="2" fillId="2" borderId="28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5" borderId="16" xfId="0" applyFont="1" applyFill="1" applyBorder="1" applyAlignment="1" applyProtection="1">
      <protection locked="0"/>
    </xf>
    <xf numFmtId="0" fontId="2" fillId="5" borderId="24" xfId="0" applyFont="1" applyFill="1" applyBorder="1" applyAlignment="1" applyProtection="1">
      <protection locked="0"/>
    </xf>
    <xf numFmtId="0" fontId="2" fillId="5" borderId="12" xfId="0" applyFont="1" applyFill="1" applyBorder="1" applyAlignment="1" applyProtection="1">
      <alignment horizontal="left"/>
      <protection locked="0"/>
    </xf>
    <xf numFmtId="0" fontId="2" fillId="5" borderId="13" xfId="0" applyFont="1" applyFill="1" applyBorder="1" applyAlignment="1" applyProtection="1">
      <alignment horizontal="left"/>
      <protection locked="0"/>
    </xf>
  </cellXfs>
  <cellStyles count="4">
    <cellStyle name="Euro" xfId="1"/>
    <cellStyle name="Normale" xfId="0" builtinId="0"/>
    <cellStyle name="Percentuale" xfId="2" builtinId="5"/>
    <cellStyle name="Valuta [0]" xfId="3" builtin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="83" workbookViewId="0">
      <selection activeCell="P22" sqref="P22"/>
    </sheetView>
  </sheetViews>
  <sheetFormatPr defaultRowHeight="12.75"/>
  <cols>
    <col min="1" max="1" width="9" style="14" bestFit="1" customWidth="1"/>
    <col min="2" max="2" width="11" style="14" bestFit="1" customWidth="1"/>
    <col min="3" max="3" width="10.140625" style="14" bestFit="1" customWidth="1"/>
    <col min="4" max="4" width="12.5703125" style="14" bestFit="1" customWidth="1"/>
    <col min="5" max="5" width="14.28515625" style="14" customWidth="1"/>
    <col min="6" max="6" width="18" style="14" customWidth="1"/>
    <col min="7" max="7" width="6.28515625" style="14" bestFit="1" customWidth="1"/>
    <col min="8" max="8" width="8.7109375" style="14" bestFit="1" customWidth="1"/>
    <col min="9" max="9" width="9.5703125" style="14" bestFit="1" customWidth="1"/>
    <col min="10" max="10" width="6.85546875" style="14" bestFit="1" customWidth="1"/>
    <col min="11" max="11" width="10.28515625" style="14" bestFit="1" customWidth="1"/>
    <col min="12" max="12" width="8.5703125" style="14" customWidth="1"/>
    <col min="13" max="13" width="19.28515625" style="14" customWidth="1"/>
    <col min="14" max="16384" width="9.140625" style="14"/>
  </cols>
  <sheetData>
    <row r="1" spans="1:13">
      <c r="A1" s="126" t="s">
        <v>139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8"/>
    </row>
    <row r="2" spans="1:13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1"/>
    </row>
    <row r="3" spans="1:13" ht="13.5" thickBot="1">
      <c r="A3" s="132" t="s">
        <v>140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4"/>
    </row>
    <row r="4" spans="1:13">
      <c r="A4" s="156" t="s">
        <v>216</v>
      </c>
      <c r="B4" s="157"/>
      <c r="C4" s="157"/>
      <c r="D4" s="157"/>
      <c r="E4" s="155" t="s">
        <v>214</v>
      </c>
      <c r="G4" s="154" t="s">
        <v>215</v>
      </c>
      <c r="J4" s="158" t="s">
        <v>145</v>
      </c>
      <c r="K4" s="158"/>
      <c r="L4" s="159"/>
      <c r="M4" s="160"/>
    </row>
    <row r="5" spans="1:13">
      <c r="A5" s="155" t="s">
        <v>146</v>
      </c>
      <c r="B5" s="155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2"/>
    </row>
    <row r="6" spans="1:13">
      <c r="A6" s="9"/>
      <c r="B6" s="9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>
      <c r="A7" s="135" t="s">
        <v>147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</row>
    <row r="8" spans="1:13" ht="13.5" thickBot="1"/>
    <row r="9" spans="1:13" s="17" customFormat="1" ht="12" thickBot="1">
      <c r="A9" s="16" t="s">
        <v>15</v>
      </c>
      <c r="B9" s="122" t="s">
        <v>17</v>
      </c>
      <c r="C9" s="122"/>
      <c r="D9" s="122"/>
      <c r="E9" s="122"/>
      <c r="F9" s="123"/>
      <c r="H9" s="16" t="s">
        <v>16</v>
      </c>
      <c r="I9" s="124" t="s">
        <v>18</v>
      </c>
      <c r="J9" s="124"/>
      <c r="K9" s="124"/>
      <c r="L9" s="124"/>
      <c r="M9" s="125"/>
    </row>
    <row r="10" spans="1:13" s="17" customFormat="1" ht="22.5">
      <c r="A10" s="18" t="s">
        <v>0</v>
      </c>
      <c r="B10" s="18" t="s">
        <v>1</v>
      </c>
      <c r="C10" s="18" t="s">
        <v>3</v>
      </c>
      <c r="D10" s="18" t="s">
        <v>4</v>
      </c>
      <c r="E10" s="18" t="s">
        <v>5</v>
      </c>
      <c r="F10" s="18" t="s">
        <v>7</v>
      </c>
      <c r="G10" s="19"/>
      <c r="H10" s="121"/>
      <c r="I10" s="121"/>
      <c r="J10" s="121"/>
      <c r="K10" s="121"/>
      <c r="L10" s="121"/>
      <c r="M10" s="18" t="s">
        <v>27</v>
      </c>
    </row>
    <row r="11" spans="1:13" s="17" customFormat="1" ht="11.25">
      <c r="A11" s="20" t="s">
        <v>141</v>
      </c>
      <c r="B11" s="20" t="s">
        <v>2</v>
      </c>
      <c r="C11" s="20" t="s">
        <v>141</v>
      </c>
      <c r="D11" s="20" t="s">
        <v>14</v>
      </c>
      <c r="E11" s="20" t="s">
        <v>6</v>
      </c>
      <c r="F11" s="20"/>
      <c r="G11" s="19"/>
      <c r="H11" s="139"/>
      <c r="I11" s="139"/>
      <c r="J11" s="139"/>
      <c r="K11" s="139"/>
      <c r="L11" s="139"/>
      <c r="M11" s="20" t="s">
        <v>141</v>
      </c>
    </row>
    <row r="12" spans="1:13" s="17" customFormat="1" ht="11.25">
      <c r="A12" s="21" t="s">
        <v>8</v>
      </c>
      <c r="B12" s="50"/>
      <c r="C12" s="51"/>
      <c r="D12" s="23" t="e">
        <f>C12/C17</f>
        <v>#DIV/0!</v>
      </c>
      <c r="E12" s="24">
        <v>0</v>
      </c>
      <c r="F12" s="24" t="e">
        <f>D12*E12</f>
        <v>#DIV/0!</v>
      </c>
      <c r="H12" s="25" t="s">
        <v>19</v>
      </c>
      <c r="I12" s="89" t="s">
        <v>23</v>
      </c>
      <c r="J12" s="89"/>
      <c r="K12" s="89"/>
      <c r="L12" s="89"/>
      <c r="M12" s="51"/>
    </row>
    <row r="13" spans="1:13" s="17" customFormat="1" ht="11.25">
      <c r="A13" s="21" t="s">
        <v>9</v>
      </c>
      <c r="B13" s="50"/>
      <c r="C13" s="51"/>
      <c r="D13" s="23" t="e">
        <f>C13/C17</f>
        <v>#DIV/0!</v>
      </c>
      <c r="E13" s="24">
        <v>0.05</v>
      </c>
      <c r="F13" s="24" t="e">
        <f>D13*E13</f>
        <v>#DIV/0!</v>
      </c>
      <c r="H13" s="25" t="s">
        <v>20</v>
      </c>
      <c r="I13" s="89" t="s">
        <v>24</v>
      </c>
      <c r="J13" s="89"/>
      <c r="K13" s="89"/>
      <c r="L13" s="89"/>
      <c r="M13" s="51"/>
    </row>
    <row r="14" spans="1:13" s="17" customFormat="1" ht="11.25">
      <c r="A14" s="21" t="s">
        <v>10</v>
      </c>
      <c r="B14" s="50"/>
      <c r="C14" s="51"/>
      <c r="D14" s="23" t="e">
        <f>C14/C17</f>
        <v>#DIV/0!</v>
      </c>
      <c r="E14" s="24">
        <v>0.15</v>
      </c>
      <c r="F14" s="24" t="e">
        <f>D14*E14</f>
        <v>#DIV/0!</v>
      </c>
      <c r="H14" s="25" t="s">
        <v>21</v>
      </c>
      <c r="I14" s="89" t="s">
        <v>25</v>
      </c>
      <c r="J14" s="89"/>
      <c r="K14" s="89"/>
      <c r="L14" s="89"/>
      <c r="M14" s="51"/>
    </row>
    <row r="15" spans="1:13" s="17" customFormat="1" ht="12" thickBot="1">
      <c r="A15" s="21" t="s">
        <v>11</v>
      </c>
      <c r="B15" s="50"/>
      <c r="C15" s="51"/>
      <c r="D15" s="23" t="e">
        <f>C15/C17</f>
        <v>#DIV/0!</v>
      </c>
      <c r="E15" s="24">
        <v>0.3</v>
      </c>
      <c r="F15" s="24" t="e">
        <f>D15*E15</f>
        <v>#DIV/0!</v>
      </c>
      <c r="H15" s="25" t="s">
        <v>22</v>
      </c>
      <c r="I15" s="89" t="s">
        <v>26</v>
      </c>
      <c r="J15" s="89"/>
      <c r="K15" s="89"/>
      <c r="L15" s="89"/>
      <c r="M15" s="52"/>
    </row>
    <row r="16" spans="1:13" s="17" customFormat="1" ht="12" thickBot="1">
      <c r="A16" s="21" t="s">
        <v>12</v>
      </c>
      <c r="B16" s="50"/>
      <c r="C16" s="52"/>
      <c r="D16" s="23" t="e">
        <f>C16/C17</f>
        <v>#DIV/0!</v>
      </c>
      <c r="E16" s="24">
        <v>0.5</v>
      </c>
      <c r="F16" s="26" t="e">
        <f>D16*E16</f>
        <v>#DIV/0!</v>
      </c>
      <c r="L16" s="27" t="s">
        <v>28</v>
      </c>
      <c r="M16" s="28">
        <f>SUM(M12:M15)</f>
        <v>0</v>
      </c>
    </row>
    <row r="17" spans="1:13" s="17" customFormat="1" ht="12" thickBot="1">
      <c r="B17" s="27" t="s">
        <v>13</v>
      </c>
      <c r="C17" s="28">
        <f>SUM(C12:C16)</f>
        <v>0</v>
      </c>
      <c r="D17" s="112" t="s">
        <v>45</v>
      </c>
      <c r="E17" s="112"/>
      <c r="F17" s="29" t="e">
        <f>SUM(F12:F16)</f>
        <v>#DIV/0!</v>
      </c>
      <c r="L17" s="27" t="s">
        <v>29</v>
      </c>
      <c r="M17" s="30" t="e">
        <f>M16/C17</f>
        <v>#DIV/0!</v>
      </c>
    </row>
    <row r="18" spans="1:13" s="17" customFormat="1" ht="12" thickBot="1"/>
    <row r="19" spans="1:13" s="17" customFormat="1" ht="12" thickBot="1">
      <c r="A19" s="16" t="s">
        <v>30</v>
      </c>
      <c r="B19" s="142" t="s">
        <v>31</v>
      </c>
      <c r="C19" s="143"/>
      <c r="D19" s="143"/>
      <c r="E19" s="143"/>
      <c r="F19" s="144"/>
      <c r="H19" s="16" t="s">
        <v>39</v>
      </c>
      <c r="I19" s="122" t="s">
        <v>40</v>
      </c>
      <c r="J19" s="122"/>
      <c r="K19" s="122"/>
      <c r="L19" s="122"/>
      <c r="M19" s="123"/>
    </row>
    <row r="20" spans="1:13" s="17" customFormat="1" ht="11.25">
      <c r="A20" s="121" t="s">
        <v>32</v>
      </c>
      <c r="B20" s="121"/>
      <c r="C20" s="121"/>
      <c r="D20" s="121"/>
      <c r="E20" s="18" t="s">
        <v>37</v>
      </c>
      <c r="F20" s="31" t="s">
        <v>38</v>
      </c>
      <c r="G20" s="32"/>
      <c r="H20" s="121" t="s">
        <v>41</v>
      </c>
      <c r="I20" s="121"/>
      <c r="J20" s="121" t="s">
        <v>37</v>
      </c>
      <c r="K20" s="121"/>
      <c r="L20" s="121"/>
      <c r="M20" s="18" t="s">
        <v>38</v>
      </c>
    </row>
    <row r="21" spans="1:13" s="17" customFormat="1" ht="11.25">
      <c r="A21" s="119" t="s">
        <v>33</v>
      </c>
      <c r="B21" s="119"/>
      <c r="C21" s="119"/>
      <c r="D21" s="119"/>
      <c r="E21" s="21" t="e">
        <f>IF(M17&lt;=0.5,"X","")</f>
        <v>#DIV/0!</v>
      </c>
      <c r="F21" s="33">
        <v>0</v>
      </c>
      <c r="H21" s="119">
        <v>0</v>
      </c>
      <c r="I21" s="119"/>
      <c r="J21" s="120"/>
      <c r="K21" s="120"/>
      <c r="L21" s="120"/>
      <c r="M21" s="33">
        <v>0</v>
      </c>
    </row>
    <row r="22" spans="1:13" s="17" customFormat="1" ht="11.25">
      <c r="A22" s="119" t="s">
        <v>34</v>
      </c>
      <c r="B22" s="119"/>
      <c r="C22" s="119"/>
      <c r="D22" s="119"/>
      <c r="E22" s="21" t="e">
        <f>IF(AND(M17&gt;0.5,M17&lt;=0.75)=TRUE,"X","")</f>
        <v>#DIV/0!</v>
      </c>
      <c r="F22" s="33">
        <v>0.1</v>
      </c>
      <c r="H22" s="119">
        <v>1</v>
      </c>
      <c r="I22" s="119"/>
      <c r="J22" s="120"/>
      <c r="K22" s="120"/>
      <c r="L22" s="120"/>
      <c r="M22" s="33">
        <v>0.1</v>
      </c>
    </row>
    <row r="23" spans="1:13" s="17" customFormat="1" ht="11.25">
      <c r="A23" s="119" t="s">
        <v>35</v>
      </c>
      <c r="B23" s="119"/>
      <c r="C23" s="119"/>
      <c r="D23" s="119"/>
      <c r="E23" s="21" t="e">
        <f>IF(AND(M17&gt;0.75,M17&lt;=1)=TRUE,"X","")</f>
        <v>#DIV/0!</v>
      </c>
      <c r="F23" s="33">
        <v>0.2</v>
      </c>
      <c r="H23" s="119">
        <v>2</v>
      </c>
      <c r="I23" s="119"/>
      <c r="J23" s="120"/>
      <c r="K23" s="120"/>
      <c r="L23" s="120"/>
      <c r="M23" s="33">
        <v>0.2</v>
      </c>
    </row>
    <row r="24" spans="1:13" s="17" customFormat="1" ht="12" thickBot="1">
      <c r="A24" s="119" t="s">
        <v>36</v>
      </c>
      <c r="B24" s="119"/>
      <c r="C24" s="119"/>
      <c r="D24" s="119"/>
      <c r="E24" s="21" t="e">
        <f>IF(M17&gt;1,"X","")</f>
        <v>#DIV/0!</v>
      </c>
      <c r="F24" s="34">
        <v>0.3</v>
      </c>
      <c r="H24" s="119">
        <v>3</v>
      </c>
      <c r="I24" s="119"/>
      <c r="J24" s="120"/>
      <c r="K24" s="120"/>
      <c r="L24" s="120"/>
      <c r="M24" s="33">
        <v>0.3</v>
      </c>
    </row>
    <row r="25" spans="1:13" s="17" customFormat="1" ht="12" thickBot="1">
      <c r="A25" s="112" t="s">
        <v>44</v>
      </c>
      <c r="B25" s="112"/>
      <c r="C25" s="112"/>
      <c r="D25" s="112"/>
      <c r="E25" s="112"/>
      <c r="F25" s="35" t="e">
        <f>IF(M17&lt;=0.5,0,IF(AND(M17&gt;0.5,M17&lt;=0.75)=TRUE,0.1,IF(AND(M17&gt;0.75,M17&lt;=1)=TRUE,0.2,IF(M17&gt;1,0.3,""))))</f>
        <v>#DIV/0!</v>
      </c>
      <c r="H25" s="119">
        <v>4</v>
      </c>
      <c r="I25" s="119"/>
      <c r="J25" s="120"/>
      <c r="K25" s="120"/>
      <c r="L25" s="120"/>
      <c r="M25" s="33">
        <v>0.4</v>
      </c>
    </row>
    <row r="26" spans="1:13" s="17" customFormat="1" ht="12" thickBot="1">
      <c r="H26" s="119">
        <v>5</v>
      </c>
      <c r="I26" s="119"/>
      <c r="J26" s="120"/>
      <c r="K26" s="120"/>
      <c r="L26" s="120"/>
      <c r="M26" s="34">
        <v>0.5</v>
      </c>
    </row>
    <row r="27" spans="1:13" s="17" customFormat="1" ht="12" thickBot="1">
      <c r="H27" s="112" t="s">
        <v>43</v>
      </c>
      <c r="I27" s="112"/>
      <c r="J27" s="112"/>
      <c r="K27" s="112"/>
      <c r="L27" s="112"/>
      <c r="M27" s="36">
        <f>'Dati Nuovi edifici'!F9</f>
        <v>0</v>
      </c>
    </row>
    <row r="28" spans="1:13" s="17" customFormat="1" ht="12" thickBot="1"/>
    <row r="29" spans="1:13" s="17" customFormat="1" ht="11.25" customHeight="1" thickBot="1">
      <c r="A29" s="136" t="s">
        <v>148</v>
      </c>
      <c r="B29" s="137"/>
      <c r="C29" s="137"/>
      <c r="D29" s="137"/>
      <c r="E29" s="137"/>
      <c r="F29" s="138"/>
      <c r="G29" s="37"/>
      <c r="H29" s="141" t="str">
        <f>IF(COUNTA(J21:L26)&gt;=2,"ATTENZIONE VA INDICATA UNA SOLA X CHE IDENTIFICA IL NUMERO TOTALE DI IPOTESI CHE RICORRONO","")</f>
        <v/>
      </c>
      <c r="I29" s="141"/>
      <c r="J29" s="141"/>
      <c r="K29" s="141"/>
      <c r="L29" s="141"/>
      <c r="M29" s="141"/>
    </row>
    <row r="30" spans="1:13" s="17" customFormat="1" ht="11.25">
      <c r="A30" s="140"/>
      <c r="B30" s="140"/>
      <c r="C30" s="140"/>
      <c r="D30" s="140"/>
      <c r="E30" s="38" t="s">
        <v>69</v>
      </c>
      <c r="F30" s="38" t="s">
        <v>134</v>
      </c>
      <c r="H30" s="141"/>
      <c r="I30" s="141"/>
      <c r="J30" s="141"/>
      <c r="K30" s="141"/>
      <c r="L30" s="141"/>
      <c r="M30" s="141"/>
    </row>
    <row r="31" spans="1:13" s="17" customFormat="1" ht="11.25">
      <c r="A31" s="115" t="s">
        <v>42</v>
      </c>
      <c r="B31" s="115"/>
      <c r="C31" s="115"/>
      <c r="D31" s="39" t="e">
        <f>F17+F25+M27</f>
        <v>#DIV/0!</v>
      </c>
      <c r="E31" s="40" t="e">
        <f>LOOKUP('Dati Nuovi edifici'!E18,'Dati Nuovi edifici'!A19:A29,'Dati Nuovi edifici'!D19:D29)</f>
        <v>#DIV/0!</v>
      </c>
      <c r="F31" s="41" t="e">
        <f>LOOKUP('Dati Nuovi edifici'!E18,'Dati Nuovi edifici'!A19:A29,'Dati Nuovi edifici'!C19:C29)</f>
        <v>#DIV/0!</v>
      </c>
      <c r="H31" s="141"/>
      <c r="I31" s="141"/>
      <c r="J31" s="141"/>
      <c r="K31" s="141"/>
      <c r="L31" s="141"/>
      <c r="M31" s="141"/>
    </row>
    <row r="32" spans="1:13" s="17" customFormat="1" ht="12" thickBot="1"/>
    <row r="33" spans="1:13" s="17" customFormat="1" ht="12" customHeight="1" thickBot="1">
      <c r="A33" s="116" t="s">
        <v>46</v>
      </c>
      <c r="B33" s="117"/>
      <c r="C33" s="117"/>
      <c r="D33" s="117"/>
      <c r="E33" s="117"/>
      <c r="F33" s="118"/>
      <c r="H33" s="116" t="s">
        <v>54</v>
      </c>
      <c r="I33" s="117"/>
      <c r="J33" s="117"/>
      <c r="K33" s="117"/>
      <c r="L33" s="117"/>
      <c r="M33" s="118"/>
    </row>
    <row r="34" spans="1:13" s="17" customFormat="1" ht="11.25">
      <c r="A34" s="114" t="s">
        <v>52</v>
      </c>
      <c r="B34" s="114"/>
      <c r="C34" s="114" t="s">
        <v>53</v>
      </c>
      <c r="D34" s="114"/>
      <c r="E34" s="114"/>
      <c r="F34" s="42" t="s">
        <v>142</v>
      </c>
      <c r="H34" s="114" t="s">
        <v>52</v>
      </c>
      <c r="I34" s="114"/>
      <c r="J34" s="114" t="s">
        <v>53</v>
      </c>
      <c r="K34" s="114"/>
      <c r="L34" s="114"/>
      <c r="M34" s="42" t="s">
        <v>142</v>
      </c>
    </row>
    <row r="35" spans="1:13" s="17" customFormat="1" ht="11.25">
      <c r="A35" s="21">
        <v>1</v>
      </c>
      <c r="B35" s="21" t="s">
        <v>48</v>
      </c>
      <c r="C35" s="113" t="s">
        <v>63</v>
      </c>
      <c r="D35" s="113"/>
      <c r="E35" s="113"/>
      <c r="F35" s="51">
        <f>C17</f>
        <v>0</v>
      </c>
      <c r="H35" s="21">
        <v>1</v>
      </c>
      <c r="I35" s="21" t="s">
        <v>55</v>
      </c>
      <c r="J35" s="113" t="s">
        <v>59</v>
      </c>
      <c r="K35" s="113"/>
      <c r="L35" s="113"/>
      <c r="M35" s="51">
        <v>0</v>
      </c>
    </row>
    <row r="36" spans="1:13" s="17" customFormat="1" ht="11.25">
      <c r="A36" s="21">
        <v>2</v>
      </c>
      <c r="B36" s="21" t="s">
        <v>49</v>
      </c>
      <c r="C36" s="113" t="s">
        <v>59</v>
      </c>
      <c r="D36" s="113"/>
      <c r="E36" s="113"/>
      <c r="F36" s="51">
        <f>M16</f>
        <v>0</v>
      </c>
      <c r="H36" s="21">
        <v>2</v>
      </c>
      <c r="I36" s="21" t="s">
        <v>56</v>
      </c>
      <c r="J36" s="113" t="s">
        <v>60</v>
      </c>
      <c r="K36" s="113"/>
      <c r="L36" s="113"/>
      <c r="M36" s="51">
        <v>0</v>
      </c>
    </row>
    <row r="37" spans="1:13" s="17" customFormat="1" ht="11.25">
      <c r="A37" s="21">
        <v>3</v>
      </c>
      <c r="B37" s="21" t="s">
        <v>50</v>
      </c>
      <c r="C37" s="113" t="s">
        <v>62</v>
      </c>
      <c r="D37" s="113"/>
      <c r="E37" s="113"/>
      <c r="F37" s="23">
        <f>F36*0.6</f>
        <v>0</v>
      </c>
      <c r="H37" s="21">
        <v>3</v>
      </c>
      <c r="I37" s="21" t="s">
        <v>57</v>
      </c>
      <c r="J37" s="113" t="s">
        <v>62</v>
      </c>
      <c r="K37" s="113"/>
      <c r="L37" s="113"/>
      <c r="M37" s="23">
        <f>M36*0.6</f>
        <v>0</v>
      </c>
    </row>
    <row r="38" spans="1:13" s="17" customFormat="1" ht="11.25">
      <c r="A38" s="21" t="s">
        <v>47</v>
      </c>
      <c r="B38" s="21" t="s">
        <v>51</v>
      </c>
      <c r="C38" s="101" t="s">
        <v>64</v>
      </c>
      <c r="D38" s="101"/>
      <c r="E38" s="101"/>
      <c r="F38" s="43">
        <f>F35+F37</f>
        <v>0</v>
      </c>
      <c r="H38" s="21" t="s">
        <v>47</v>
      </c>
      <c r="I38" s="21" t="s">
        <v>58</v>
      </c>
      <c r="J38" s="101" t="s">
        <v>61</v>
      </c>
      <c r="K38" s="101"/>
      <c r="L38" s="101"/>
      <c r="M38" s="43">
        <f>M35+M37</f>
        <v>0</v>
      </c>
    </row>
    <row r="39" spans="1:13" s="17" customFormat="1" ht="12" thickBot="1"/>
    <row r="40" spans="1:13" s="17" customFormat="1" ht="12" customHeight="1" thickBot="1">
      <c r="A40" s="102" t="s">
        <v>149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4"/>
      <c r="L40" s="104"/>
      <c r="M40" s="105"/>
    </row>
    <row r="41" spans="1:13" s="17" customFormat="1" ht="17.25" customHeight="1">
      <c r="A41" s="108" t="s">
        <v>99</v>
      </c>
      <c r="B41" s="109"/>
      <c r="C41" s="109"/>
      <c r="D41" s="109"/>
      <c r="E41" s="109"/>
      <c r="F41" s="110"/>
      <c r="G41" s="22"/>
      <c r="H41" s="22"/>
      <c r="I41" s="22"/>
      <c r="J41" s="25" t="s">
        <v>150</v>
      </c>
    </row>
    <row r="42" spans="1:13" s="17" customFormat="1" ht="16.5" customHeight="1">
      <c r="A42" s="25" t="s">
        <v>73</v>
      </c>
      <c r="B42" s="25" t="s">
        <v>74</v>
      </c>
      <c r="C42" s="106" t="s">
        <v>75</v>
      </c>
      <c r="D42" s="106"/>
      <c r="E42" s="106"/>
      <c r="F42" s="106"/>
      <c r="G42" s="22"/>
      <c r="H42" s="22"/>
      <c r="I42" s="22"/>
      <c r="J42" s="44">
        <f>INDEX('Dati Nuovi edifici'!D32:J42,'Dati Nuovi edifici'!E53,'Dati Nuovi edifici'!F53)</f>
        <v>0.02</v>
      </c>
    </row>
    <row r="43" spans="1:13" s="17" customFormat="1" ht="16.5" customHeight="1">
      <c r="A43" s="25" t="s">
        <v>79</v>
      </c>
      <c r="B43" s="25" t="s">
        <v>80</v>
      </c>
      <c r="C43" s="22"/>
      <c r="D43" s="22"/>
      <c r="E43" s="22"/>
      <c r="F43" s="22"/>
      <c r="G43" s="22"/>
      <c r="H43" s="22"/>
      <c r="I43" s="22"/>
      <c r="J43" s="44">
        <f>INDEX('Dati Nuovi edifici'!D32:J42,'Dati Nuovi edifici'!E54,'Dati Nuovi edifici'!F54)</f>
        <v>0.02</v>
      </c>
    </row>
    <row r="44" spans="1:13" s="17" customFormat="1" ht="16.5" customHeight="1" thickBot="1">
      <c r="A44" s="25" t="s">
        <v>87</v>
      </c>
      <c r="B44" s="25" t="s">
        <v>88</v>
      </c>
      <c r="C44" s="106" t="s">
        <v>151</v>
      </c>
      <c r="D44" s="106"/>
      <c r="E44" s="106"/>
      <c r="F44" s="106"/>
      <c r="G44" s="106"/>
      <c r="H44" s="106"/>
      <c r="I44" s="45" t="e">
        <f>E31</f>
        <v>#DIV/0!</v>
      </c>
      <c r="J44" s="46" t="e">
        <f>INDEX('Dati Nuovi edifici'!D32:J50,'Dati Nuovi edifici'!E55,'Dati Nuovi edifici'!F55)</f>
        <v>#DIV/0!</v>
      </c>
    </row>
    <row r="45" spans="1:13" s="17" customFormat="1" ht="12" thickBot="1">
      <c r="H45" s="17" t="s">
        <v>90</v>
      </c>
      <c r="J45" s="47" t="e">
        <f>SUM(J42:J44)</f>
        <v>#DIV/0!</v>
      </c>
    </row>
    <row r="46" spans="1:13" s="17" customFormat="1" ht="11.25"/>
    <row r="47" spans="1:13" s="17" customFormat="1" ht="11.25">
      <c r="A47" s="25" t="s">
        <v>65</v>
      </c>
      <c r="B47" s="107" t="s">
        <v>143</v>
      </c>
      <c r="C47" s="107"/>
      <c r="D47" s="107"/>
      <c r="E47" s="107"/>
      <c r="F47" s="107"/>
      <c r="G47" s="107"/>
      <c r="H47" s="107"/>
      <c r="I47" s="107"/>
      <c r="J47" s="107"/>
      <c r="K47" s="111">
        <v>445</v>
      </c>
      <c r="L47" s="111"/>
      <c r="M47" s="48" t="s">
        <v>152</v>
      </c>
    </row>
    <row r="48" spans="1:13" s="17" customFormat="1" ht="11.25">
      <c r="A48" s="25" t="s">
        <v>66</v>
      </c>
      <c r="B48" s="107" t="s">
        <v>144</v>
      </c>
      <c r="C48" s="107"/>
      <c r="D48" s="107"/>
      <c r="E48" s="107"/>
      <c r="F48" s="107"/>
      <c r="G48" s="107"/>
      <c r="H48" s="107"/>
      <c r="I48" s="107"/>
      <c r="J48" s="107"/>
      <c r="K48" s="88" t="e">
        <f>K47*(1+F31)</f>
        <v>#DIV/0!</v>
      </c>
      <c r="L48" s="88"/>
      <c r="M48" s="48" t="s">
        <v>152</v>
      </c>
    </row>
    <row r="49" spans="1:13" s="17" customFormat="1" ht="11.25">
      <c r="A49" s="25" t="s">
        <v>67</v>
      </c>
      <c r="B49" s="89" t="s">
        <v>71</v>
      </c>
      <c r="C49" s="89"/>
      <c r="D49" s="89"/>
      <c r="E49" s="89"/>
      <c r="F49" s="89"/>
      <c r="G49" s="89"/>
      <c r="H49" s="89"/>
      <c r="I49" s="89"/>
      <c r="J49" s="89"/>
      <c r="K49" s="88" t="e">
        <f>(F38+M38)*K48</f>
        <v>#DIV/0!</v>
      </c>
      <c r="L49" s="88"/>
      <c r="M49" s="48"/>
    </row>
    <row r="50" spans="1:13" s="17" customFormat="1" ht="15">
      <c r="A50" s="25" t="s">
        <v>68</v>
      </c>
      <c r="B50" s="89" t="s">
        <v>72</v>
      </c>
      <c r="C50" s="89"/>
      <c r="D50" s="89"/>
      <c r="E50" s="89"/>
      <c r="F50" s="89"/>
      <c r="G50" s="89"/>
      <c r="H50" s="89"/>
      <c r="I50" s="89"/>
      <c r="J50" s="89"/>
      <c r="K50" s="78" t="e">
        <f>K49*J45</f>
        <v>#DIV/0!</v>
      </c>
      <c r="L50" s="78"/>
      <c r="M50" s="49"/>
    </row>
    <row r="51" spans="1:13" s="61" customFormat="1" ht="15" customHeight="1">
      <c r="A51" s="64" t="s">
        <v>213</v>
      </c>
      <c r="B51" s="92" t="s">
        <v>91</v>
      </c>
      <c r="C51" s="93"/>
      <c r="D51" s="93"/>
      <c r="E51" s="93"/>
      <c r="F51" s="93"/>
      <c r="G51" s="93"/>
      <c r="H51" s="93"/>
      <c r="I51" s="93"/>
      <c r="J51" s="94"/>
      <c r="K51" s="78" t="e">
        <f>K50/4</f>
        <v>#DIV/0!</v>
      </c>
      <c r="L51" s="78"/>
      <c r="M51" s="71"/>
    </row>
    <row r="52" spans="1:13" ht="13.5" thickBot="1"/>
    <row r="53" spans="1:13" s="61" customFormat="1" ht="12" customHeight="1" thickBot="1">
      <c r="A53" s="96" t="s">
        <v>200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8"/>
    </row>
    <row r="54" spans="1:13" s="61" customFormat="1" ht="15.75" customHeight="1">
      <c r="A54" s="99" t="s">
        <v>206</v>
      </c>
      <c r="B54" s="99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</row>
    <row r="55" spans="1:13" s="61" customFormat="1" ht="15.75" customHeight="1">
      <c r="A55" s="63"/>
      <c r="B55" s="63"/>
      <c r="C55" s="62"/>
      <c r="D55" s="62"/>
      <c r="E55" s="90" t="s">
        <v>205</v>
      </c>
      <c r="F55" s="91"/>
      <c r="G55" s="100" t="s">
        <v>159</v>
      </c>
      <c r="H55" s="100"/>
      <c r="I55" s="100"/>
      <c r="J55" s="100"/>
      <c r="K55" s="62"/>
      <c r="L55" s="62"/>
      <c r="M55" s="62"/>
    </row>
    <row r="56" spans="1:13" s="61" customFormat="1" ht="12" customHeight="1">
      <c r="A56" s="86" t="s">
        <v>208</v>
      </c>
      <c r="B56" s="86"/>
      <c r="C56" s="62"/>
      <c r="E56" s="64" t="s">
        <v>209</v>
      </c>
      <c r="F56" s="64" t="s">
        <v>210</v>
      </c>
      <c r="G56" s="87" t="s">
        <v>209</v>
      </c>
      <c r="H56" s="87"/>
      <c r="I56" s="87" t="s">
        <v>210</v>
      </c>
      <c r="J56" s="87"/>
      <c r="K56" s="62"/>
      <c r="L56" s="62"/>
      <c r="M56" s="62"/>
    </row>
    <row r="57" spans="1:13" s="61" customFormat="1" ht="12" customHeight="1">
      <c r="A57" s="95" t="s">
        <v>201</v>
      </c>
      <c r="B57" s="95"/>
      <c r="C57" s="65" t="s">
        <v>202</v>
      </c>
      <c r="D57" s="60"/>
      <c r="E57" s="66">
        <f>LOOKUP('Oneri di Urbanizzazione'!C43,'Oneri di Urbanizzazione'!A3:A42,'Oneri di Urbanizzazione'!I3:I42)</f>
        <v>12.53</v>
      </c>
      <c r="F57" s="67">
        <f>D57*E57</f>
        <v>0</v>
      </c>
      <c r="G57" s="80">
        <f>LOOKUP('Oneri di Urbanizzazione'!C43,'Oneri di Urbanizzazione'!A3:A42,'Oneri di Urbanizzazione'!L3:L42)</f>
        <v>9.02</v>
      </c>
      <c r="H57" s="80"/>
      <c r="I57" s="85">
        <f>D57*G57</f>
        <v>0</v>
      </c>
      <c r="J57" s="85"/>
      <c r="K57" s="62"/>
      <c r="L57" s="62"/>
      <c r="M57" s="62"/>
    </row>
    <row r="58" spans="1:13" s="61" customFormat="1" ht="12.75" customHeight="1">
      <c r="A58" s="81" t="s">
        <v>156</v>
      </c>
      <c r="B58" s="81"/>
      <c r="C58" s="65" t="s">
        <v>203</v>
      </c>
      <c r="D58" s="60">
        <v>0</v>
      </c>
      <c r="E58" s="66">
        <f>LOOKUP('Oneri di Urbanizzazione'!C43,'Oneri di Urbanizzazione'!A3:A42,'Oneri di Urbanizzazione'!J3:J42)</f>
        <v>2.5</v>
      </c>
      <c r="F58" s="67">
        <f>D58*E58</f>
        <v>0</v>
      </c>
      <c r="G58" s="80">
        <f>LOOKUP('Oneri di Urbanizzazione'!C43,'Oneri di Urbanizzazione'!A3:A42,'Oneri di Urbanizzazione'!M3:M42)</f>
        <v>1.8</v>
      </c>
      <c r="H58" s="80"/>
      <c r="I58" s="85">
        <f>D58*G58</f>
        <v>0</v>
      </c>
      <c r="J58" s="85"/>
      <c r="K58" s="76" t="s">
        <v>211</v>
      </c>
      <c r="L58" s="77"/>
    </row>
    <row r="59" spans="1:13" s="61" customFormat="1" ht="12" thickBot="1">
      <c r="A59" s="81" t="s">
        <v>157</v>
      </c>
      <c r="B59" s="81"/>
      <c r="C59" s="65" t="s">
        <v>204</v>
      </c>
      <c r="D59" s="60">
        <v>0</v>
      </c>
      <c r="E59" s="66">
        <f>LOOKUP('Oneri di Urbanizzazione'!C43,'Oneri di Urbanizzazione'!A3:A42,'Oneri di Urbanizzazione'!K3:K42)</f>
        <v>2.5</v>
      </c>
      <c r="F59" s="68">
        <f>D59*E59</f>
        <v>0</v>
      </c>
      <c r="G59" s="80">
        <f>LOOKUP('Oneri di Urbanizzazione'!C43,'Oneri di Urbanizzazione'!A3:A42,'Oneri di Urbanizzazione'!N3:N42)</f>
        <v>1.8</v>
      </c>
      <c r="H59" s="80"/>
      <c r="I59" s="82">
        <f>D59*G59</f>
        <v>0</v>
      </c>
      <c r="J59" s="82"/>
      <c r="K59" s="76"/>
      <c r="L59" s="77"/>
    </row>
    <row r="60" spans="1:13" s="61" customFormat="1" ht="13.5" customHeight="1" thickBot="1">
      <c r="F60" s="69">
        <f>SUM(F57:F59)</f>
        <v>0</v>
      </c>
      <c r="I60" s="83">
        <f>SUM(I57:J59)</f>
        <v>0</v>
      </c>
      <c r="J60" s="84"/>
      <c r="K60" s="78">
        <f>F60+I60</f>
        <v>0</v>
      </c>
      <c r="L60" s="78"/>
    </row>
    <row r="61" spans="1:13" s="70" customFormat="1" ht="15">
      <c r="A61" s="79" t="s">
        <v>212</v>
      </c>
      <c r="B61" s="79"/>
      <c r="C61" s="79"/>
      <c r="D61" s="79"/>
      <c r="E61" s="79"/>
      <c r="F61" s="79"/>
      <c r="G61" s="79"/>
      <c r="H61" s="79"/>
      <c r="I61" s="79"/>
      <c r="J61" s="79"/>
      <c r="K61" s="78" t="e">
        <f>K50+K60</f>
        <v>#DIV/0!</v>
      </c>
      <c r="L61" s="78"/>
    </row>
    <row r="62" spans="1:13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3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1:13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</row>
  </sheetData>
  <sheetProtection password="CE8B" sheet="1" objects="1" scenarios="1"/>
  <mergeCells count="89">
    <mergeCell ref="J25:L25"/>
    <mergeCell ref="J26:L26"/>
    <mergeCell ref="H26:I26"/>
    <mergeCell ref="A25:E25"/>
    <mergeCell ref="H23:I23"/>
    <mergeCell ref="H24:I24"/>
    <mergeCell ref="H25:I25"/>
    <mergeCell ref="C5:M5"/>
    <mergeCell ref="A7:M7"/>
    <mergeCell ref="A29:F29"/>
    <mergeCell ref="B47:J47"/>
    <mergeCell ref="B9:F9"/>
    <mergeCell ref="H10:L11"/>
    <mergeCell ref="A30:D30"/>
    <mergeCell ref="H29:M31"/>
    <mergeCell ref="B19:F19"/>
    <mergeCell ref="C44:H44"/>
    <mergeCell ref="I9:M9"/>
    <mergeCell ref="H33:M33"/>
    <mergeCell ref="A1:M2"/>
    <mergeCell ref="A3:M3"/>
    <mergeCell ref="A4:D4"/>
    <mergeCell ref="I12:L12"/>
    <mergeCell ref="I13:L13"/>
    <mergeCell ref="I14:L14"/>
    <mergeCell ref="I15:L15"/>
    <mergeCell ref="D17:E17"/>
    <mergeCell ref="J20:L20"/>
    <mergeCell ref="A20:D20"/>
    <mergeCell ref="H20:I20"/>
    <mergeCell ref="I19:M19"/>
    <mergeCell ref="J21:L21"/>
    <mergeCell ref="J22:L22"/>
    <mergeCell ref="A21:D21"/>
    <mergeCell ref="A22:D22"/>
    <mergeCell ref="A23:D23"/>
    <mergeCell ref="A24:D24"/>
    <mergeCell ref="J23:L23"/>
    <mergeCell ref="J24:L24"/>
    <mergeCell ref="A31:C31"/>
    <mergeCell ref="C35:E35"/>
    <mergeCell ref="C36:E36"/>
    <mergeCell ref="A33:F33"/>
    <mergeCell ref="H21:I21"/>
    <mergeCell ref="H22:I22"/>
    <mergeCell ref="H27:L27"/>
    <mergeCell ref="C37:E37"/>
    <mergeCell ref="C38:E38"/>
    <mergeCell ref="A34:B34"/>
    <mergeCell ref="C34:E34"/>
    <mergeCell ref="H34:I34"/>
    <mergeCell ref="J34:L34"/>
    <mergeCell ref="J35:L35"/>
    <mergeCell ref="J36:L36"/>
    <mergeCell ref="J37:L37"/>
    <mergeCell ref="J38:L38"/>
    <mergeCell ref="A40:M40"/>
    <mergeCell ref="C42:F42"/>
    <mergeCell ref="B48:J48"/>
    <mergeCell ref="A41:F41"/>
    <mergeCell ref="K47:L47"/>
    <mergeCell ref="K48:L48"/>
    <mergeCell ref="E55:F55"/>
    <mergeCell ref="B51:J51"/>
    <mergeCell ref="A57:B57"/>
    <mergeCell ref="K51:L51"/>
    <mergeCell ref="A53:M53"/>
    <mergeCell ref="A54:B54"/>
    <mergeCell ref="G55:J55"/>
    <mergeCell ref="A58:B58"/>
    <mergeCell ref="A56:B56"/>
    <mergeCell ref="G56:H56"/>
    <mergeCell ref="G57:H57"/>
    <mergeCell ref="K49:L49"/>
    <mergeCell ref="K50:L50"/>
    <mergeCell ref="B49:J49"/>
    <mergeCell ref="B50:J50"/>
    <mergeCell ref="I56:J56"/>
    <mergeCell ref="I57:J57"/>
    <mergeCell ref="K58:L59"/>
    <mergeCell ref="K60:L60"/>
    <mergeCell ref="A61:J61"/>
    <mergeCell ref="K61:L61"/>
    <mergeCell ref="G58:H58"/>
    <mergeCell ref="G59:H59"/>
    <mergeCell ref="A59:B59"/>
    <mergeCell ref="I59:J59"/>
    <mergeCell ref="I60:J60"/>
    <mergeCell ref="I58:J58"/>
  </mergeCells>
  <phoneticPr fontId="11" type="noConversion"/>
  <printOptions horizontalCentered="1" verticalCentered="1"/>
  <pageMargins left="0.39370078740157483" right="0.39370078740157483" top="0.39370078740157483" bottom="0.39370078740157483" header="0" footer="0"/>
  <pageSetup paperSize="9" scale="71" orientation="landscape" r:id="rId1"/>
  <headerFooter alignWithMargins="0"/>
  <cellWatches>
    <cellWatch r="K61"/>
  </cellWatche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topLeftCell="A10" workbookViewId="0">
      <selection activeCell="C18" sqref="C18"/>
    </sheetView>
  </sheetViews>
  <sheetFormatPr defaultRowHeight="12.75"/>
  <cols>
    <col min="1" max="1" width="9.7109375" bestFit="1" customWidth="1"/>
    <col min="2" max="2" width="14.85546875" customWidth="1"/>
    <col min="3" max="3" width="51.5703125" style="7" bestFit="1" customWidth="1"/>
    <col min="4" max="9" width="12.7109375" customWidth="1"/>
  </cols>
  <sheetData>
    <row r="1" spans="1:10">
      <c r="A1" t="s">
        <v>39</v>
      </c>
    </row>
    <row r="2" spans="1:10">
      <c r="A2" s="146" t="s">
        <v>41</v>
      </c>
      <c r="B2" s="146"/>
      <c r="C2" s="3" t="s">
        <v>37</v>
      </c>
      <c r="D2" s="3" t="s">
        <v>38</v>
      </c>
      <c r="E2" t="s">
        <v>137</v>
      </c>
      <c r="F2" t="s">
        <v>138</v>
      </c>
    </row>
    <row r="3" spans="1:10">
      <c r="A3" s="147">
        <v>0</v>
      </c>
      <c r="B3" s="147"/>
      <c r="C3">
        <f>'Nuovi Edifici'!J21</f>
        <v>0</v>
      </c>
      <c r="D3" s="5">
        <v>0</v>
      </c>
      <c r="E3">
        <f>IF('Nuovi Edifici'!J21="X",1,0)</f>
        <v>0</v>
      </c>
      <c r="F3" s="7">
        <f t="shared" ref="F3:F8" si="0">D3*E3</f>
        <v>0</v>
      </c>
    </row>
    <row r="4" spans="1:10">
      <c r="A4" s="147">
        <v>1</v>
      </c>
      <c r="B4" s="147"/>
      <c r="C4">
        <f>'Nuovi Edifici'!J22</f>
        <v>0</v>
      </c>
      <c r="D4" s="5">
        <v>0.1</v>
      </c>
      <c r="E4">
        <f>IF('Nuovi Edifici'!J22="X",1,0)</f>
        <v>0</v>
      </c>
      <c r="F4" s="7">
        <f t="shared" si="0"/>
        <v>0</v>
      </c>
    </row>
    <row r="5" spans="1:10">
      <c r="A5" s="147">
        <v>2</v>
      </c>
      <c r="B5" s="147"/>
      <c r="C5">
        <f>'Nuovi Edifici'!J23</f>
        <v>0</v>
      </c>
      <c r="D5" s="5">
        <v>0.2</v>
      </c>
      <c r="E5">
        <f>IF('Nuovi Edifici'!J23="X",1,0)</f>
        <v>0</v>
      </c>
      <c r="F5" s="7">
        <f t="shared" si="0"/>
        <v>0</v>
      </c>
    </row>
    <row r="6" spans="1:10">
      <c r="A6" s="147">
        <v>3</v>
      </c>
      <c r="B6" s="147"/>
      <c r="C6">
        <f>'Nuovi Edifici'!J24</f>
        <v>0</v>
      </c>
      <c r="D6" s="5">
        <v>0.3</v>
      </c>
      <c r="E6">
        <f>IF('Nuovi Edifici'!J24="X",1,0)</f>
        <v>0</v>
      </c>
      <c r="F6" s="7">
        <f t="shared" si="0"/>
        <v>0</v>
      </c>
    </row>
    <row r="7" spans="1:10">
      <c r="A7" s="147">
        <v>4</v>
      </c>
      <c r="B7" s="147"/>
      <c r="C7">
        <f>'Nuovi Edifici'!J25</f>
        <v>0</v>
      </c>
      <c r="D7" s="5">
        <v>0.4</v>
      </c>
      <c r="E7">
        <f>IF('Nuovi Edifici'!J25="X",1,0)</f>
        <v>0</v>
      </c>
      <c r="F7" s="7">
        <f t="shared" si="0"/>
        <v>0</v>
      </c>
    </row>
    <row r="8" spans="1:10">
      <c r="A8" s="147">
        <v>5</v>
      </c>
      <c r="B8" s="147"/>
      <c r="C8">
        <f>'Nuovi Edifici'!J26</f>
        <v>0</v>
      </c>
      <c r="D8" s="5">
        <v>0.5</v>
      </c>
      <c r="E8">
        <f>IF('Nuovi Edifici'!J26="X",1,0)</f>
        <v>0</v>
      </c>
      <c r="F8" s="7">
        <f t="shared" si="0"/>
        <v>0</v>
      </c>
    </row>
    <row r="9" spans="1:10">
      <c r="F9" s="7">
        <f>SUM(F3:F8)</f>
        <v>0</v>
      </c>
    </row>
    <row r="16" spans="1:10">
      <c r="A16" s="145" t="s">
        <v>110</v>
      </c>
      <c r="B16" s="145"/>
      <c r="C16" s="145"/>
      <c r="D16" s="145"/>
      <c r="E16" s="145"/>
      <c r="F16" s="145"/>
      <c r="G16" s="145"/>
      <c r="H16" s="145"/>
      <c r="I16" s="145"/>
      <c r="J16" s="145"/>
    </row>
    <row r="17" spans="1:12">
      <c r="E17" t="s">
        <v>136</v>
      </c>
    </row>
    <row r="18" spans="1:12">
      <c r="A18" s="10" t="s">
        <v>135</v>
      </c>
      <c r="C18" s="13" t="s">
        <v>70</v>
      </c>
      <c r="D18" s="8" t="s">
        <v>122</v>
      </c>
      <c r="E18" s="4" t="e">
        <f>ROUNDUP('Nuovi Edifici'!D31/0.05,0)</f>
        <v>#DIV/0!</v>
      </c>
    </row>
    <row r="19" spans="1:12">
      <c r="A19">
        <v>0</v>
      </c>
      <c r="B19" s="1" t="s">
        <v>111</v>
      </c>
      <c r="C19" s="2">
        <v>0</v>
      </c>
      <c r="D19" s="7" t="s">
        <v>123</v>
      </c>
      <c r="F19">
        <v>1</v>
      </c>
      <c r="G19" s="6">
        <f>C19</f>
        <v>0</v>
      </c>
      <c r="I19">
        <v>1</v>
      </c>
      <c r="J19" s="6" t="str">
        <f>D19</f>
        <v>I</v>
      </c>
    </row>
    <row r="20" spans="1:12">
      <c r="A20">
        <v>1</v>
      </c>
      <c r="B20" s="1" t="s">
        <v>113</v>
      </c>
      <c r="C20" s="2">
        <v>0.05</v>
      </c>
      <c r="D20" s="7" t="s">
        <v>124</v>
      </c>
      <c r="F20">
        <v>2</v>
      </c>
      <c r="G20" s="6">
        <f t="shared" ref="G20:G29" si="1">C20</f>
        <v>0.05</v>
      </c>
      <c r="I20">
        <v>2</v>
      </c>
      <c r="J20" s="6" t="str">
        <f t="shared" ref="J20:J29" si="2">D20</f>
        <v>II</v>
      </c>
    </row>
    <row r="21" spans="1:12">
      <c r="A21">
        <v>2</v>
      </c>
      <c r="B21" s="1" t="s">
        <v>114</v>
      </c>
      <c r="C21" s="2">
        <v>0.1</v>
      </c>
      <c r="D21" s="7" t="s">
        <v>125</v>
      </c>
      <c r="F21">
        <v>3</v>
      </c>
      <c r="G21" s="6">
        <f t="shared" si="1"/>
        <v>0.1</v>
      </c>
      <c r="I21">
        <v>3</v>
      </c>
      <c r="J21" s="6" t="str">
        <f t="shared" si="2"/>
        <v>III</v>
      </c>
    </row>
    <row r="22" spans="1:12">
      <c r="A22">
        <v>3</v>
      </c>
      <c r="B22" s="1" t="s">
        <v>115</v>
      </c>
      <c r="C22" s="2">
        <v>0.15</v>
      </c>
      <c r="D22" s="7" t="s">
        <v>126</v>
      </c>
      <c r="F22">
        <v>4</v>
      </c>
      <c r="G22" s="6">
        <f t="shared" si="1"/>
        <v>0.15</v>
      </c>
      <c r="I22">
        <v>4</v>
      </c>
      <c r="J22" s="6" t="str">
        <f t="shared" si="2"/>
        <v>IV</v>
      </c>
    </row>
    <row r="23" spans="1:12">
      <c r="A23">
        <v>4</v>
      </c>
      <c r="B23" s="1" t="s">
        <v>116</v>
      </c>
      <c r="C23" s="2">
        <v>0.2</v>
      </c>
      <c r="D23" s="7" t="s">
        <v>127</v>
      </c>
      <c r="F23">
        <v>5</v>
      </c>
      <c r="G23" s="6">
        <f t="shared" si="1"/>
        <v>0.2</v>
      </c>
      <c r="I23">
        <v>5</v>
      </c>
      <c r="J23" s="6" t="str">
        <f t="shared" si="2"/>
        <v>V</v>
      </c>
    </row>
    <row r="24" spans="1:12">
      <c r="A24">
        <v>5</v>
      </c>
      <c r="B24" s="1" t="s">
        <v>117</v>
      </c>
      <c r="C24" s="2">
        <v>0.25</v>
      </c>
      <c r="D24" s="7" t="s">
        <v>128</v>
      </c>
      <c r="F24">
        <v>6</v>
      </c>
      <c r="G24" s="6">
        <f t="shared" si="1"/>
        <v>0.25</v>
      </c>
      <c r="I24">
        <v>6</v>
      </c>
      <c r="J24" s="6" t="str">
        <f t="shared" si="2"/>
        <v>VI</v>
      </c>
    </row>
    <row r="25" spans="1:12">
      <c r="A25">
        <v>6</v>
      </c>
      <c r="B25" s="1" t="s">
        <v>118</v>
      </c>
      <c r="C25" s="2">
        <v>0.3</v>
      </c>
      <c r="D25" s="7" t="s">
        <v>129</v>
      </c>
      <c r="F25">
        <v>7</v>
      </c>
      <c r="G25" s="6">
        <f t="shared" si="1"/>
        <v>0.3</v>
      </c>
      <c r="I25">
        <v>7</v>
      </c>
      <c r="J25" s="6" t="str">
        <f t="shared" si="2"/>
        <v>VII</v>
      </c>
    </row>
    <row r="26" spans="1:12">
      <c r="A26">
        <v>7</v>
      </c>
      <c r="B26" s="1" t="s">
        <v>119</v>
      </c>
      <c r="C26" s="2">
        <v>0.35</v>
      </c>
      <c r="D26" s="7" t="s">
        <v>130</v>
      </c>
      <c r="F26">
        <v>8</v>
      </c>
      <c r="G26" s="6">
        <f t="shared" si="1"/>
        <v>0.35</v>
      </c>
      <c r="I26">
        <v>8</v>
      </c>
      <c r="J26" s="6" t="str">
        <f t="shared" si="2"/>
        <v>VIII</v>
      </c>
    </row>
    <row r="27" spans="1:12">
      <c r="A27">
        <v>8</v>
      </c>
      <c r="B27" s="1" t="s">
        <v>120</v>
      </c>
      <c r="C27" s="2">
        <v>0.4</v>
      </c>
      <c r="D27" s="7" t="s">
        <v>131</v>
      </c>
      <c r="F27">
        <v>9</v>
      </c>
      <c r="G27" s="6">
        <f t="shared" si="1"/>
        <v>0.4</v>
      </c>
      <c r="I27">
        <v>9</v>
      </c>
      <c r="J27" s="6" t="str">
        <f t="shared" si="2"/>
        <v>IX</v>
      </c>
    </row>
    <row r="28" spans="1:12">
      <c r="A28">
        <v>9</v>
      </c>
      <c r="B28" s="1" t="s">
        <v>121</v>
      </c>
      <c r="C28" s="2">
        <v>0.45</v>
      </c>
      <c r="D28" s="7" t="s">
        <v>132</v>
      </c>
      <c r="F28">
        <v>10</v>
      </c>
      <c r="G28" s="6">
        <f t="shared" si="1"/>
        <v>0.45</v>
      </c>
      <c r="I28">
        <v>10</v>
      </c>
      <c r="J28" s="6" t="str">
        <f t="shared" si="2"/>
        <v>X</v>
      </c>
    </row>
    <row r="29" spans="1:12">
      <c r="A29">
        <v>10</v>
      </c>
      <c r="B29" s="1" t="s">
        <v>112</v>
      </c>
      <c r="C29" s="2">
        <v>0.5</v>
      </c>
      <c r="D29" s="7" t="s">
        <v>133</v>
      </c>
      <c r="F29">
        <v>11</v>
      </c>
      <c r="G29" s="6">
        <f t="shared" si="1"/>
        <v>0.5</v>
      </c>
      <c r="I29">
        <v>11</v>
      </c>
      <c r="J29" s="6" t="str">
        <f t="shared" si="2"/>
        <v>XI</v>
      </c>
    </row>
    <row r="31" spans="1:12">
      <c r="C31"/>
      <c r="D31" s="11" t="s">
        <v>92</v>
      </c>
      <c r="E31" s="12" t="s">
        <v>93</v>
      </c>
      <c r="F31" s="12" t="s">
        <v>94</v>
      </c>
      <c r="G31" s="12" t="s">
        <v>95</v>
      </c>
      <c r="H31" s="12" t="s">
        <v>96</v>
      </c>
      <c r="I31" s="12" t="s">
        <v>97</v>
      </c>
      <c r="J31" s="12" t="s">
        <v>98</v>
      </c>
      <c r="K31" s="12" t="s">
        <v>108</v>
      </c>
      <c r="L31" s="12" t="s">
        <v>109</v>
      </c>
    </row>
    <row r="32" spans="1:12">
      <c r="A32">
        <v>1</v>
      </c>
      <c r="B32" s="10" t="s">
        <v>76</v>
      </c>
      <c r="C32" t="s">
        <v>65</v>
      </c>
      <c r="D32" s="7">
        <v>0.01</v>
      </c>
      <c r="E32" s="7">
        <v>1.4999999999999999E-2</v>
      </c>
      <c r="F32" s="7">
        <v>0.02</v>
      </c>
      <c r="G32" s="7">
        <v>2.2499999999999999E-2</v>
      </c>
      <c r="H32" s="7">
        <v>2.5000000000000001E-2</v>
      </c>
      <c r="I32" s="7">
        <v>2.75E-2</v>
      </c>
      <c r="J32" s="7"/>
      <c r="K32">
        <v>2</v>
      </c>
      <c r="L32">
        <f>K32</f>
        <v>2</v>
      </c>
    </row>
    <row r="33" spans="1:12">
      <c r="A33">
        <v>2</v>
      </c>
      <c r="C33" t="s">
        <v>77</v>
      </c>
      <c r="D33" s="7">
        <v>0.01</v>
      </c>
      <c r="E33" s="7">
        <v>1.2500000000000001E-2</v>
      </c>
      <c r="F33" s="7">
        <v>1.4999999999999999E-2</v>
      </c>
      <c r="G33" s="7">
        <v>0.02</v>
      </c>
      <c r="H33" s="7">
        <v>0.02</v>
      </c>
      <c r="I33" s="7">
        <v>2.5000000000000001E-2</v>
      </c>
      <c r="J33" s="7"/>
    </row>
    <row r="34" spans="1:12">
      <c r="A34">
        <v>3</v>
      </c>
      <c r="C34" t="s">
        <v>78</v>
      </c>
      <c r="D34" s="7">
        <v>5.0000000000000001E-3</v>
      </c>
      <c r="E34" s="7">
        <v>0.01</v>
      </c>
      <c r="F34" s="7">
        <v>0.01</v>
      </c>
      <c r="G34" s="7">
        <v>1.2500000000000001E-2</v>
      </c>
      <c r="H34" s="7">
        <v>1.4999999999999999E-2</v>
      </c>
      <c r="I34" s="7">
        <v>1.4999999999999999E-2</v>
      </c>
      <c r="J34" s="7"/>
    </row>
    <row r="35" spans="1:12">
      <c r="A35">
        <v>4</v>
      </c>
      <c r="B35" s="10" t="s">
        <v>81</v>
      </c>
      <c r="C35" t="s">
        <v>82</v>
      </c>
      <c r="D35" s="7">
        <v>0.02</v>
      </c>
      <c r="E35" s="7">
        <v>0.02</v>
      </c>
      <c r="F35" s="7">
        <v>0.02</v>
      </c>
      <c r="G35" s="7">
        <v>2.2499999999999999E-2</v>
      </c>
      <c r="H35" s="7">
        <v>2.2499999999999999E-2</v>
      </c>
      <c r="I35" s="7">
        <v>2.2499999999999999E-2</v>
      </c>
      <c r="J35" s="7"/>
      <c r="K35">
        <v>2</v>
      </c>
      <c r="L35">
        <f>K35+3</f>
        <v>5</v>
      </c>
    </row>
    <row r="36" spans="1:12">
      <c r="A36">
        <v>5</v>
      </c>
      <c r="C36" t="s">
        <v>83</v>
      </c>
      <c r="D36" s="7">
        <v>1.4999999999999999E-2</v>
      </c>
      <c r="E36" s="7">
        <v>1.4999999999999999E-2</v>
      </c>
      <c r="F36" s="7">
        <v>1.4999999999999999E-2</v>
      </c>
      <c r="G36" s="7">
        <v>1.7500000000000002E-2</v>
      </c>
      <c r="H36" s="7">
        <v>0.02</v>
      </c>
      <c r="I36" s="7">
        <v>0.02</v>
      </c>
      <c r="J36" s="7"/>
    </row>
    <row r="37" spans="1:12">
      <c r="A37">
        <v>6</v>
      </c>
      <c r="C37" t="s">
        <v>84</v>
      </c>
      <c r="D37" s="7">
        <v>1.2500000000000001E-2</v>
      </c>
      <c r="E37" s="7">
        <v>2.2499999999999999E-2</v>
      </c>
      <c r="F37" s="7">
        <v>1.2500000000000001E-2</v>
      </c>
      <c r="G37" s="7">
        <v>1.4999999999999999E-2</v>
      </c>
      <c r="H37" s="7">
        <v>1.7500000000000002E-2</v>
      </c>
      <c r="I37" s="7">
        <v>1.7500000000000002E-2</v>
      </c>
      <c r="J37" s="7"/>
    </row>
    <row r="38" spans="1:12">
      <c r="A38">
        <v>7</v>
      </c>
      <c r="C38" t="s">
        <v>85</v>
      </c>
      <c r="D38" s="7">
        <v>0.01</v>
      </c>
      <c r="E38" s="7">
        <v>0.01</v>
      </c>
      <c r="F38" s="7">
        <v>1.2500000000000001E-2</v>
      </c>
      <c r="G38" s="7">
        <v>1.2500000000000001E-2</v>
      </c>
      <c r="H38" s="7">
        <v>1.2500000000000001E-2</v>
      </c>
      <c r="I38" s="7">
        <v>1.4999999999999999E-2</v>
      </c>
      <c r="J38" s="7"/>
    </row>
    <row r="39" spans="1:12">
      <c r="A39">
        <v>8</v>
      </c>
      <c r="C39" t="s">
        <v>86</v>
      </c>
      <c r="D39" s="7">
        <v>1.4999999999999999E-2</v>
      </c>
      <c r="E39" s="7">
        <v>1.4999999999999999E-2</v>
      </c>
      <c r="F39" s="7">
        <v>1.4999999999999999E-2</v>
      </c>
      <c r="G39" s="7">
        <v>1.7500000000000002E-2</v>
      </c>
      <c r="H39" s="7">
        <v>1.7500000000000002E-2</v>
      </c>
      <c r="I39" s="7">
        <v>1.7500000000000002E-2</v>
      </c>
      <c r="J39" s="7"/>
    </row>
    <row r="40" spans="1:12">
      <c r="A40">
        <v>9</v>
      </c>
      <c r="B40" s="10" t="s">
        <v>89</v>
      </c>
      <c r="C40" s="7" t="s">
        <v>123</v>
      </c>
      <c r="D40" s="7">
        <v>5.0000000000000001E-3</v>
      </c>
      <c r="E40" s="7">
        <v>0.01</v>
      </c>
      <c r="F40" s="7">
        <v>1.2500000000000001E-2</v>
      </c>
      <c r="G40" s="7">
        <v>1.2500000000000001E-2</v>
      </c>
      <c r="H40" s="7">
        <v>1.4999999999999999E-2</v>
      </c>
      <c r="I40" s="7">
        <v>1.4999999999999999E-2</v>
      </c>
      <c r="J40" s="7"/>
      <c r="K40" t="e">
        <f>LOOKUP('Nuovi Edifici'!I44,C32:C50,A32:A50)</f>
        <v>#DIV/0!</v>
      </c>
    </row>
    <row r="41" spans="1:12">
      <c r="A41">
        <v>10</v>
      </c>
      <c r="C41" s="7" t="s">
        <v>124</v>
      </c>
      <c r="D41" s="7">
        <v>5.0000000000000001E-3</v>
      </c>
      <c r="E41" s="7">
        <v>0.01</v>
      </c>
      <c r="F41" s="7">
        <v>1.2500000000000001E-2</v>
      </c>
      <c r="G41" s="7">
        <v>1.2500000000000001E-2</v>
      </c>
      <c r="H41" s="7">
        <v>1.4999999999999999E-2</v>
      </c>
      <c r="I41" s="7">
        <v>1.4999999999999999E-2</v>
      </c>
      <c r="J41" s="7"/>
    </row>
    <row r="42" spans="1:12">
      <c r="A42">
        <v>11</v>
      </c>
      <c r="C42" s="7" t="s">
        <v>125</v>
      </c>
      <c r="D42" s="7">
        <v>5.0000000000000001E-3</v>
      </c>
      <c r="E42" s="7">
        <v>0.01</v>
      </c>
      <c r="F42" s="7">
        <v>1.2500000000000001E-2</v>
      </c>
      <c r="G42" s="7">
        <v>1.2500000000000001E-2</v>
      </c>
      <c r="H42" s="7">
        <v>1.4999999999999999E-2</v>
      </c>
      <c r="I42" s="7">
        <v>1.4999999999999999E-2</v>
      </c>
      <c r="J42" s="7"/>
    </row>
    <row r="43" spans="1:12">
      <c r="A43">
        <v>12</v>
      </c>
      <c r="C43" s="7" t="s">
        <v>126</v>
      </c>
      <c r="D43" s="7">
        <v>5.0000000000000001E-3</v>
      </c>
      <c r="E43" s="7">
        <v>0.01</v>
      </c>
      <c r="F43" s="7">
        <v>1.2500000000000001E-2</v>
      </c>
      <c r="G43" s="7">
        <v>1.2500000000000001E-2</v>
      </c>
      <c r="H43" s="7">
        <v>1.4999999999999999E-2</v>
      </c>
      <c r="I43" s="7">
        <v>1.4999999999999999E-2</v>
      </c>
    </row>
    <row r="44" spans="1:12">
      <c r="A44">
        <v>13</v>
      </c>
      <c r="C44" s="7" t="s">
        <v>127</v>
      </c>
      <c r="D44" s="7">
        <v>1.2500000000000001E-2</v>
      </c>
      <c r="E44" s="7">
        <v>1.4999999999999999E-2</v>
      </c>
      <c r="F44" s="7">
        <v>1.7500000000000002E-2</v>
      </c>
      <c r="G44" s="7">
        <v>0.02</v>
      </c>
      <c r="H44" s="7">
        <v>2.5000000000000001E-2</v>
      </c>
      <c r="I44" s="7">
        <v>2.5000000000000001E-2</v>
      </c>
    </row>
    <row r="45" spans="1:12">
      <c r="A45">
        <v>14</v>
      </c>
      <c r="C45" s="7" t="s">
        <v>128</v>
      </c>
      <c r="D45" s="7">
        <v>1.2500000000000001E-2</v>
      </c>
      <c r="E45" s="7">
        <v>1.4999999999999999E-2</v>
      </c>
      <c r="F45" s="7">
        <v>1.7500000000000002E-2</v>
      </c>
      <c r="G45" s="7">
        <v>0.02</v>
      </c>
      <c r="H45" s="7">
        <v>2.5000000000000001E-2</v>
      </c>
      <c r="I45" s="7">
        <v>2.5000000000000001E-2</v>
      </c>
    </row>
    <row r="46" spans="1:12">
      <c r="A46">
        <v>15</v>
      </c>
      <c r="C46" s="7" t="s">
        <v>129</v>
      </c>
      <c r="D46" s="7">
        <v>1.2500000000000001E-2</v>
      </c>
      <c r="E46" s="7">
        <v>1.4999999999999999E-2</v>
      </c>
      <c r="F46" s="7">
        <v>1.7500000000000002E-2</v>
      </c>
      <c r="G46" s="7">
        <v>0.02</v>
      </c>
      <c r="H46" s="7">
        <v>2.5000000000000001E-2</v>
      </c>
      <c r="I46" s="7">
        <v>2.5000000000000001E-2</v>
      </c>
    </row>
    <row r="47" spans="1:12">
      <c r="A47">
        <v>16</v>
      </c>
      <c r="C47" s="7" t="s">
        <v>130</v>
      </c>
      <c r="D47" s="7">
        <v>1.2500000000000001E-2</v>
      </c>
      <c r="E47" s="7">
        <v>1.4999999999999999E-2</v>
      </c>
      <c r="F47" s="7">
        <v>1.7500000000000002E-2</v>
      </c>
      <c r="G47" s="7">
        <v>0.02</v>
      </c>
      <c r="H47" s="7">
        <v>2.5000000000000001E-2</v>
      </c>
      <c r="I47" s="7">
        <v>2.5000000000000001E-2</v>
      </c>
    </row>
    <row r="48" spans="1:12">
      <c r="A48">
        <v>17</v>
      </c>
      <c r="C48" s="7" t="s">
        <v>131</v>
      </c>
      <c r="D48" s="7">
        <v>0.02</v>
      </c>
      <c r="E48" s="7">
        <v>2.5000000000000001E-2</v>
      </c>
      <c r="F48" s="7">
        <v>0.03</v>
      </c>
      <c r="G48" s="7">
        <v>3.5000000000000003E-2</v>
      </c>
      <c r="H48" s="7">
        <v>3.5000000000000003E-2</v>
      </c>
      <c r="I48" s="7">
        <v>0.04</v>
      </c>
    </row>
    <row r="49" spans="1:9">
      <c r="A49">
        <v>18</v>
      </c>
      <c r="C49" s="7" t="s">
        <v>132</v>
      </c>
      <c r="D49" s="7">
        <v>0.02</v>
      </c>
      <c r="E49" s="7">
        <v>2.5000000000000001E-2</v>
      </c>
      <c r="F49" s="7">
        <v>0.03</v>
      </c>
      <c r="G49" s="7">
        <v>3.5000000000000003E-2</v>
      </c>
      <c r="H49" s="7">
        <v>3.5000000000000003E-2</v>
      </c>
      <c r="I49" s="7">
        <v>0.04</v>
      </c>
    </row>
    <row r="50" spans="1:9">
      <c r="A50">
        <v>19</v>
      </c>
      <c r="C50" s="7" t="s">
        <v>133</v>
      </c>
      <c r="D50" s="7">
        <v>0.02</v>
      </c>
      <c r="E50" s="7">
        <v>2.5000000000000001E-2</v>
      </c>
      <c r="F50" s="7">
        <v>0.03</v>
      </c>
      <c r="G50" s="7">
        <v>3.5000000000000003E-2</v>
      </c>
      <c r="H50" s="7">
        <v>3.5000000000000003E-2</v>
      </c>
      <c r="I50" s="7">
        <v>0.04</v>
      </c>
    </row>
    <row r="51" spans="1:9">
      <c r="D51" s="7"/>
      <c r="E51" s="7"/>
      <c r="F51" s="7"/>
      <c r="G51" s="7"/>
      <c r="H51" s="7"/>
      <c r="I51" s="7"/>
    </row>
    <row r="52" spans="1:9">
      <c r="A52" s="11"/>
      <c r="B52" s="12"/>
      <c r="C52" s="11" t="s">
        <v>100</v>
      </c>
      <c r="E52" s="12" t="s">
        <v>107</v>
      </c>
      <c r="F52" s="12" t="s">
        <v>106</v>
      </c>
      <c r="G52" s="12"/>
    </row>
    <row r="53" spans="1:9">
      <c r="C53" s="12" t="s">
        <v>101</v>
      </c>
      <c r="D53" s="13" t="s">
        <v>73</v>
      </c>
      <c r="E53">
        <f>L32</f>
        <v>2</v>
      </c>
      <c r="F53">
        <v>5</v>
      </c>
    </row>
    <row r="54" spans="1:9">
      <c r="C54" s="12" t="s">
        <v>102</v>
      </c>
      <c r="D54" s="13" t="s">
        <v>79</v>
      </c>
      <c r="E54">
        <f>L35</f>
        <v>5</v>
      </c>
      <c r="F54">
        <f>F53</f>
        <v>5</v>
      </c>
    </row>
    <row r="55" spans="1:9">
      <c r="C55" s="12" t="s">
        <v>103</v>
      </c>
      <c r="D55" s="13" t="s">
        <v>87</v>
      </c>
      <c r="E55" t="e">
        <f>K40</f>
        <v>#DIV/0!</v>
      </c>
      <c r="F55">
        <f>F54</f>
        <v>5</v>
      </c>
    </row>
    <row r="56" spans="1:9">
      <c r="C56" s="12" t="s">
        <v>104</v>
      </c>
    </row>
    <row r="57" spans="1:9">
      <c r="C57" s="12" t="s">
        <v>105</v>
      </c>
    </row>
    <row r="58" spans="1:9">
      <c r="C58" s="12" t="s">
        <v>98</v>
      </c>
    </row>
  </sheetData>
  <mergeCells count="8">
    <mergeCell ref="A16:J16"/>
    <mergeCell ref="A2:B2"/>
    <mergeCell ref="A3:B3"/>
    <mergeCell ref="A4:B4"/>
    <mergeCell ref="A5:B5"/>
    <mergeCell ref="A6:B6"/>
    <mergeCell ref="A7:B7"/>
    <mergeCell ref="A8:B8"/>
  </mergeCells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topLeftCell="B1" zoomScale="115" workbookViewId="0">
      <selection activeCell="B3" sqref="B3"/>
    </sheetView>
  </sheetViews>
  <sheetFormatPr defaultRowHeight="12.75"/>
  <cols>
    <col min="1" max="1" width="4" bestFit="1" customWidth="1"/>
    <col min="2" max="2" width="56.5703125" style="55" bestFit="1" customWidth="1"/>
    <col min="3" max="8" width="14.140625" style="53" hidden="1" customWidth="1"/>
    <col min="9" max="9" width="12.5703125" bestFit="1" customWidth="1"/>
    <col min="10" max="10" width="14.5703125" bestFit="1" customWidth="1"/>
    <col min="11" max="11" width="17.42578125" bestFit="1" customWidth="1"/>
    <col min="12" max="12" width="12.5703125" bestFit="1" customWidth="1"/>
    <col min="13" max="13" width="14.5703125" bestFit="1" customWidth="1"/>
    <col min="14" max="14" width="17.42578125" bestFit="1" customWidth="1"/>
  </cols>
  <sheetData>
    <row r="1" spans="1:14">
      <c r="A1" s="150" t="s">
        <v>153</v>
      </c>
      <c r="B1" s="151" t="s">
        <v>154</v>
      </c>
      <c r="C1" s="149" t="s">
        <v>158</v>
      </c>
      <c r="D1" s="149"/>
      <c r="E1" s="149"/>
      <c r="F1" s="149" t="s">
        <v>159</v>
      </c>
      <c r="G1" s="149"/>
      <c r="H1" s="149"/>
      <c r="I1" s="148" t="s">
        <v>158</v>
      </c>
      <c r="J1" s="148"/>
      <c r="K1" s="148"/>
      <c r="L1" s="148" t="s">
        <v>159</v>
      </c>
      <c r="M1" s="148"/>
      <c r="N1" s="148"/>
    </row>
    <row r="2" spans="1:14" ht="25.5">
      <c r="A2" s="150"/>
      <c r="B2" s="151"/>
      <c r="C2" s="54" t="s">
        <v>155</v>
      </c>
      <c r="D2" s="54" t="s">
        <v>156</v>
      </c>
      <c r="E2" s="54" t="s">
        <v>157</v>
      </c>
      <c r="F2" s="54" t="s">
        <v>155</v>
      </c>
      <c r="G2" s="54" t="s">
        <v>156</v>
      </c>
      <c r="H2" s="54" t="s">
        <v>157</v>
      </c>
      <c r="I2" s="57" t="s">
        <v>155</v>
      </c>
      <c r="J2" s="57" t="s">
        <v>156</v>
      </c>
      <c r="K2" s="57" t="s">
        <v>157</v>
      </c>
      <c r="L2" s="57" t="s">
        <v>155</v>
      </c>
      <c r="M2" s="57" t="s">
        <v>156</v>
      </c>
      <c r="N2" s="57" t="s">
        <v>157</v>
      </c>
    </row>
    <row r="3" spans="1:14">
      <c r="A3">
        <v>1</v>
      </c>
      <c r="B3" s="55" t="s">
        <v>160</v>
      </c>
      <c r="C3" s="56">
        <v>9074</v>
      </c>
      <c r="D3" s="56">
        <v>5444</v>
      </c>
      <c r="E3" s="56">
        <v>4537</v>
      </c>
      <c r="F3" s="56">
        <v>6333</v>
      </c>
      <c r="G3" s="56">
        <v>3800</v>
      </c>
      <c r="H3" s="56">
        <v>3166</v>
      </c>
      <c r="I3" s="58">
        <v>12.53</v>
      </c>
      <c r="J3" s="58">
        <v>7.51</v>
      </c>
      <c r="K3" s="58">
        <v>6.26</v>
      </c>
      <c r="L3" s="58">
        <v>9.02</v>
      </c>
      <c r="M3" s="58">
        <v>5.4</v>
      </c>
      <c r="N3" s="58">
        <v>4.5</v>
      </c>
    </row>
    <row r="4" spans="1:14">
      <c r="A4">
        <v>2</v>
      </c>
      <c r="B4" s="55" t="s">
        <v>161</v>
      </c>
      <c r="C4" s="56">
        <v>6025</v>
      </c>
      <c r="D4" s="56">
        <v>3617</v>
      </c>
      <c r="E4" s="56">
        <v>3014</v>
      </c>
      <c r="F4" s="56">
        <v>7277</v>
      </c>
      <c r="G4" s="56">
        <v>4366</v>
      </c>
      <c r="H4" s="56">
        <v>3638</v>
      </c>
      <c r="I4" s="58">
        <v>7.26</v>
      </c>
      <c r="J4" s="58">
        <v>4.7699999999999996</v>
      </c>
      <c r="K4" s="58">
        <v>3.98</v>
      </c>
      <c r="L4" s="58">
        <v>9.02</v>
      </c>
      <c r="M4" s="58">
        <v>5.4</v>
      </c>
      <c r="N4" s="58">
        <v>4.5</v>
      </c>
    </row>
    <row r="5" spans="1:14">
      <c r="A5">
        <v>3</v>
      </c>
      <c r="B5" s="55" t="s">
        <v>168</v>
      </c>
      <c r="C5" s="56">
        <v>5359</v>
      </c>
      <c r="D5" s="56">
        <v>3216</v>
      </c>
      <c r="E5" s="56">
        <v>2680</v>
      </c>
      <c r="F5" s="56">
        <v>6333</v>
      </c>
      <c r="G5" s="56">
        <v>3800</v>
      </c>
      <c r="H5" s="56">
        <v>3166</v>
      </c>
      <c r="I5" s="58">
        <v>7.4</v>
      </c>
      <c r="J5" s="58">
        <v>4.4400000000000004</v>
      </c>
      <c r="K5" s="58">
        <v>3.7</v>
      </c>
      <c r="L5" s="58">
        <v>9.02</v>
      </c>
      <c r="M5" s="58">
        <v>5.41</v>
      </c>
      <c r="N5" s="58">
        <v>4.51</v>
      </c>
    </row>
    <row r="6" spans="1:14">
      <c r="A6">
        <v>4</v>
      </c>
      <c r="B6" s="55" t="s">
        <v>169</v>
      </c>
      <c r="C6" s="56">
        <v>3502</v>
      </c>
      <c r="D6" s="56">
        <v>2101</v>
      </c>
      <c r="E6" s="56">
        <v>1751</v>
      </c>
      <c r="F6" s="56">
        <v>6333</v>
      </c>
      <c r="G6" s="56">
        <v>3800</v>
      </c>
      <c r="H6" s="56">
        <v>3166</v>
      </c>
      <c r="I6" s="58">
        <v>4.83</v>
      </c>
      <c r="J6" s="58">
        <v>2.9</v>
      </c>
      <c r="K6" s="58">
        <v>2.41</v>
      </c>
      <c r="L6" s="58">
        <v>9.02</v>
      </c>
      <c r="M6" s="58">
        <v>5.41</v>
      </c>
      <c r="N6" s="58">
        <v>4.51</v>
      </c>
    </row>
    <row r="7" spans="1:14">
      <c r="A7">
        <v>5</v>
      </c>
      <c r="B7" s="55" t="s">
        <v>162</v>
      </c>
      <c r="C7" s="56">
        <v>2869</v>
      </c>
      <c r="D7" s="56">
        <v>1721</v>
      </c>
      <c r="E7" s="56">
        <v>1434</v>
      </c>
      <c r="F7" s="56">
        <v>6333</v>
      </c>
      <c r="G7" s="56">
        <v>3166</v>
      </c>
      <c r="H7" s="56">
        <v>3638</v>
      </c>
      <c r="I7" s="58">
        <v>3.96</v>
      </c>
      <c r="J7" s="58">
        <v>2.37</v>
      </c>
      <c r="K7" s="58">
        <v>1.98</v>
      </c>
      <c r="L7" s="58">
        <v>9.02</v>
      </c>
      <c r="M7" s="58">
        <v>5.41</v>
      </c>
      <c r="N7" s="58">
        <v>4.51</v>
      </c>
    </row>
    <row r="8" spans="1:14">
      <c r="A8">
        <v>6</v>
      </c>
      <c r="B8" s="55" t="s">
        <v>179</v>
      </c>
      <c r="C8" s="56">
        <v>14520</v>
      </c>
      <c r="D8" s="56">
        <v>11616</v>
      </c>
      <c r="E8" s="56">
        <v>8712</v>
      </c>
      <c r="F8" s="56"/>
      <c r="G8" s="56"/>
      <c r="H8" s="56"/>
      <c r="I8" s="75">
        <v>20.05</v>
      </c>
      <c r="J8" s="75">
        <v>16.04</v>
      </c>
      <c r="K8" s="75">
        <v>12.03</v>
      </c>
      <c r="L8" s="75">
        <f t="shared" ref="L8:L42" si="0">F8/1936.27</f>
        <v>0</v>
      </c>
      <c r="M8" s="75">
        <f t="shared" ref="M8:M42" si="1">G8/1936.27</f>
        <v>0</v>
      </c>
      <c r="N8" s="75">
        <f t="shared" ref="N8:N42" si="2">H8/1936.27</f>
        <v>0</v>
      </c>
    </row>
    <row r="9" spans="1:14">
      <c r="A9">
        <v>7</v>
      </c>
      <c r="B9" s="55" t="s">
        <v>180</v>
      </c>
      <c r="C9" s="56">
        <v>13804</v>
      </c>
      <c r="D9" s="56">
        <v>11042</v>
      </c>
      <c r="E9" s="56">
        <v>8283</v>
      </c>
      <c r="F9" s="56"/>
      <c r="G9" s="56"/>
      <c r="H9" s="56"/>
      <c r="I9" s="75">
        <v>18.239999999999998</v>
      </c>
      <c r="J9" s="75">
        <v>14.59</v>
      </c>
      <c r="K9" s="75">
        <v>10.94</v>
      </c>
      <c r="L9" s="75">
        <f t="shared" si="0"/>
        <v>0</v>
      </c>
      <c r="M9" s="75">
        <f t="shared" si="1"/>
        <v>0</v>
      </c>
      <c r="N9" s="75">
        <f t="shared" si="2"/>
        <v>0</v>
      </c>
    </row>
    <row r="10" spans="1:14">
      <c r="A10">
        <v>8</v>
      </c>
      <c r="B10" s="55" t="s">
        <v>181</v>
      </c>
      <c r="C10" s="56">
        <v>12348</v>
      </c>
      <c r="D10" s="56">
        <v>9879</v>
      </c>
      <c r="E10" s="56">
        <v>7409</v>
      </c>
      <c r="F10" s="56"/>
      <c r="G10" s="56"/>
      <c r="H10" s="56"/>
      <c r="I10" s="75">
        <v>16.329999999999998</v>
      </c>
      <c r="J10" s="75">
        <v>13.06</v>
      </c>
      <c r="K10" s="75">
        <v>9.7899999999999991</v>
      </c>
      <c r="L10" s="75">
        <f t="shared" si="0"/>
        <v>0</v>
      </c>
      <c r="M10" s="75">
        <f t="shared" si="1"/>
        <v>0</v>
      </c>
      <c r="N10" s="75">
        <f t="shared" si="2"/>
        <v>0</v>
      </c>
    </row>
    <row r="11" spans="1:14">
      <c r="A11">
        <v>9</v>
      </c>
      <c r="B11" s="55" t="s">
        <v>183</v>
      </c>
      <c r="C11" s="56">
        <v>9996</v>
      </c>
      <c r="D11" s="56">
        <v>7997</v>
      </c>
      <c r="E11" s="56">
        <v>5998</v>
      </c>
      <c r="F11" s="56"/>
      <c r="G11" s="56"/>
      <c r="H11" s="56"/>
      <c r="I11" s="75">
        <v>13.2</v>
      </c>
      <c r="J11" s="75">
        <v>10.56</v>
      </c>
      <c r="K11" s="75">
        <v>7.92</v>
      </c>
      <c r="L11" s="75">
        <f t="shared" si="0"/>
        <v>0</v>
      </c>
      <c r="M11" s="75">
        <f t="shared" si="1"/>
        <v>0</v>
      </c>
      <c r="N11" s="75">
        <f t="shared" si="2"/>
        <v>0</v>
      </c>
    </row>
    <row r="12" spans="1:14">
      <c r="A12">
        <v>10</v>
      </c>
      <c r="B12" s="55" t="s">
        <v>182</v>
      </c>
      <c r="C12" s="56">
        <v>9114</v>
      </c>
      <c r="D12" s="56">
        <v>7292</v>
      </c>
      <c r="E12" s="56">
        <v>5469</v>
      </c>
      <c r="F12" s="56"/>
      <c r="G12" s="56"/>
      <c r="H12" s="56"/>
      <c r="I12" s="75">
        <v>12.04</v>
      </c>
      <c r="J12" s="75">
        <v>9.6300000000000008</v>
      </c>
      <c r="K12" s="75">
        <v>7.22</v>
      </c>
      <c r="L12" s="75">
        <f t="shared" si="0"/>
        <v>0</v>
      </c>
      <c r="M12" s="75">
        <f t="shared" si="1"/>
        <v>0</v>
      </c>
      <c r="N12" s="75">
        <f t="shared" si="2"/>
        <v>0</v>
      </c>
    </row>
    <row r="13" spans="1:14">
      <c r="A13">
        <v>11</v>
      </c>
      <c r="B13" s="55" t="s">
        <v>184</v>
      </c>
      <c r="C13" s="56">
        <v>8712</v>
      </c>
      <c r="D13" s="56">
        <v>2904</v>
      </c>
      <c r="E13" s="56">
        <v>2904</v>
      </c>
      <c r="F13" s="56"/>
      <c r="G13" s="56"/>
      <c r="H13" s="56"/>
      <c r="I13" s="75">
        <v>12.03</v>
      </c>
      <c r="J13" s="75">
        <v>4.01</v>
      </c>
      <c r="K13" s="75">
        <v>4.01</v>
      </c>
      <c r="L13" s="75">
        <f t="shared" si="0"/>
        <v>0</v>
      </c>
      <c r="M13" s="75">
        <f t="shared" si="1"/>
        <v>0</v>
      </c>
      <c r="N13" s="75">
        <f t="shared" si="2"/>
        <v>0</v>
      </c>
    </row>
    <row r="14" spans="1:14">
      <c r="A14">
        <v>12</v>
      </c>
      <c r="B14" s="55" t="s">
        <v>163</v>
      </c>
      <c r="C14" s="56">
        <v>4537</v>
      </c>
      <c r="D14" s="56">
        <v>1815</v>
      </c>
      <c r="E14" s="56">
        <v>1815</v>
      </c>
      <c r="F14" s="56">
        <v>3166</v>
      </c>
      <c r="G14" s="56">
        <v>1266</v>
      </c>
      <c r="H14" s="56">
        <v>1266</v>
      </c>
      <c r="I14" s="58">
        <v>6.26</v>
      </c>
      <c r="J14" s="58">
        <v>2.5</v>
      </c>
      <c r="K14" s="58">
        <v>2.5</v>
      </c>
      <c r="L14" s="58">
        <v>4.51</v>
      </c>
      <c r="M14" s="58">
        <v>1.8</v>
      </c>
      <c r="N14" s="58">
        <v>1.8</v>
      </c>
    </row>
    <row r="15" spans="1:14">
      <c r="A15">
        <v>13</v>
      </c>
      <c r="B15" s="55" t="s">
        <v>185</v>
      </c>
      <c r="C15" s="56">
        <v>8320</v>
      </c>
      <c r="D15" s="56">
        <v>2773</v>
      </c>
      <c r="E15" s="56">
        <v>2773</v>
      </c>
      <c r="F15" s="56"/>
      <c r="G15" s="56"/>
      <c r="H15" s="56"/>
      <c r="I15" s="75">
        <v>11.49</v>
      </c>
      <c r="J15" s="75">
        <v>3.83</v>
      </c>
      <c r="K15" s="75">
        <v>3.83</v>
      </c>
      <c r="L15" s="75">
        <f t="shared" si="0"/>
        <v>0</v>
      </c>
      <c r="M15" s="75">
        <f t="shared" si="1"/>
        <v>0</v>
      </c>
      <c r="N15" s="75">
        <f t="shared" si="2"/>
        <v>0</v>
      </c>
    </row>
    <row r="16" spans="1:14">
      <c r="A16">
        <v>14</v>
      </c>
      <c r="B16" s="55" t="s">
        <v>164</v>
      </c>
      <c r="C16" s="56">
        <v>3710</v>
      </c>
      <c r="D16" s="56">
        <v>1484</v>
      </c>
      <c r="E16" s="56">
        <v>1484</v>
      </c>
      <c r="F16" s="56">
        <v>3166</v>
      </c>
      <c r="G16" s="56">
        <v>1267</v>
      </c>
      <c r="H16" s="56">
        <v>1267</v>
      </c>
      <c r="I16" s="58">
        <v>5.12</v>
      </c>
      <c r="J16" s="58">
        <v>2.0499999999999998</v>
      </c>
      <c r="K16" s="58">
        <v>2.0499999999999998</v>
      </c>
      <c r="L16" s="58">
        <v>4.51</v>
      </c>
      <c r="M16" s="58">
        <v>1.8</v>
      </c>
      <c r="N16" s="58">
        <v>1.8</v>
      </c>
    </row>
    <row r="17" spans="1:14">
      <c r="A17">
        <v>15</v>
      </c>
      <c r="B17" s="55" t="s">
        <v>186</v>
      </c>
      <c r="C17" s="56">
        <v>7927</v>
      </c>
      <c r="D17" s="56">
        <v>2642</v>
      </c>
      <c r="E17" s="56">
        <v>2642</v>
      </c>
      <c r="F17" s="56"/>
      <c r="G17" s="56"/>
      <c r="H17" s="56"/>
      <c r="I17" s="75">
        <v>10.94</v>
      </c>
      <c r="J17" s="75">
        <v>3.64</v>
      </c>
      <c r="K17" s="75">
        <v>3.64</v>
      </c>
      <c r="L17" s="75">
        <f t="shared" si="0"/>
        <v>0</v>
      </c>
      <c r="M17" s="75">
        <f t="shared" si="1"/>
        <v>0</v>
      </c>
      <c r="N17" s="75">
        <f t="shared" si="2"/>
        <v>0</v>
      </c>
    </row>
    <row r="18" spans="1:14">
      <c r="A18">
        <v>16</v>
      </c>
      <c r="B18" s="55" t="s">
        <v>165</v>
      </c>
      <c r="C18" s="56">
        <v>2884</v>
      </c>
      <c r="D18" s="56">
        <v>1153</v>
      </c>
      <c r="E18" s="56">
        <v>1153</v>
      </c>
      <c r="F18" s="56">
        <v>3166</v>
      </c>
      <c r="G18" s="56">
        <v>1267</v>
      </c>
      <c r="H18" s="56">
        <v>1267</v>
      </c>
      <c r="I18" s="58">
        <v>3.98</v>
      </c>
      <c r="J18" s="58">
        <v>1.59</v>
      </c>
      <c r="K18" s="58">
        <v>1.59</v>
      </c>
      <c r="L18" s="58">
        <v>4.51</v>
      </c>
      <c r="M18" s="58">
        <v>1.8</v>
      </c>
      <c r="N18" s="58">
        <v>1.8</v>
      </c>
    </row>
    <row r="19" spans="1:14">
      <c r="A19">
        <v>17</v>
      </c>
      <c r="B19" s="55" t="s">
        <v>187</v>
      </c>
      <c r="C19" s="56">
        <v>7648</v>
      </c>
      <c r="D19" s="56">
        <v>2549</v>
      </c>
      <c r="E19" s="56">
        <v>2549</v>
      </c>
      <c r="F19" s="56"/>
      <c r="G19" s="56"/>
      <c r="H19" s="56"/>
      <c r="I19" s="75">
        <v>10.56</v>
      </c>
      <c r="J19" s="75">
        <v>3.52</v>
      </c>
      <c r="K19" s="75">
        <v>3.52</v>
      </c>
      <c r="L19" s="75">
        <f t="shared" si="0"/>
        <v>0</v>
      </c>
      <c r="M19" s="75">
        <f t="shared" si="1"/>
        <v>0</v>
      </c>
      <c r="N19" s="75">
        <f t="shared" si="2"/>
        <v>0</v>
      </c>
    </row>
    <row r="20" spans="1:14">
      <c r="A20">
        <v>18</v>
      </c>
      <c r="B20" s="55" t="s">
        <v>166</v>
      </c>
      <c r="C20" s="56">
        <v>2815</v>
      </c>
      <c r="D20" s="56">
        <v>1126</v>
      </c>
      <c r="E20" s="56">
        <v>1126</v>
      </c>
      <c r="F20" s="56">
        <v>3166</v>
      </c>
      <c r="G20" s="56">
        <v>1267</v>
      </c>
      <c r="H20" s="56">
        <v>1267</v>
      </c>
      <c r="I20" s="58">
        <v>3.88</v>
      </c>
      <c r="J20" s="58">
        <v>1.55</v>
      </c>
      <c r="K20" s="58">
        <v>1.55</v>
      </c>
      <c r="L20" s="58">
        <v>4.51</v>
      </c>
      <c r="M20" s="58">
        <v>1.8</v>
      </c>
      <c r="N20" s="58">
        <v>1.8</v>
      </c>
    </row>
    <row r="21" spans="1:14">
      <c r="A21">
        <v>19</v>
      </c>
      <c r="B21" s="55" t="s">
        <v>188</v>
      </c>
      <c r="C21" s="56">
        <v>7370</v>
      </c>
      <c r="D21" s="56">
        <v>2457</v>
      </c>
      <c r="E21" s="56">
        <v>2457</v>
      </c>
      <c r="F21" s="56"/>
      <c r="G21" s="56"/>
      <c r="H21" s="56"/>
      <c r="I21" s="75">
        <v>8.0399999999999991</v>
      </c>
      <c r="J21" s="75">
        <v>2.68</v>
      </c>
      <c r="K21" s="75">
        <v>2.68</v>
      </c>
      <c r="L21" s="75">
        <f t="shared" si="0"/>
        <v>0</v>
      </c>
      <c r="M21" s="75">
        <f t="shared" si="1"/>
        <v>0</v>
      </c>
      <c r="N21" s="75">
        <f t="shared" si="2"/>
        <v>0</v>
      </c>
    </row>
    <row r="22" spans="1:14">
      <c r="A22">
        <v>20</v>
      </c>
      <c r="B22" s="55" t="s">
        <v>189</v>
      </c>
      <c r="C22" s="56">
        <v>5825</v>
      </c>
      <c r="D22" s="56">
        <v>1942</v>
      </c>
      <c r="E22" s="56">
        <v>1942</v>
      </c>
      <c r="F22" s="56"/>
      <c r="G22" s="56"/>
      <c r="H22" s="56"/>
      <c r="I22" s="75">
        <v>10.18</v>
      </c>
      <c r="J22" s="75">
        <v>3.39</v>
      </c>
      <c r="K22" s="75">
        <v>3.39</v>
      </c>
      <c r="L22" s="75">
        <f t="shared" si="0"/>
        <v>0</v>
      </c>
      <c r="M22" s="75">
        <f t="shared" si="1"/>
        <v>0</v>
      </c>
      <c r="N22" s="75">
        <f t="shared" si="2"/>
        <v>0</v>
      </c>
    </row>
    <row r="23" spans="1:14">
      <c r="A23">
        <v>21</v>
      </c>
      <c r="B23" s="55" t="s">
        <v>170</v>
      </c>
      <c r="C23" s="56">
        <v>1698</v>
      </c>
      <c r="D23" s="56">
        <v>679</v>
      </c>
      <c r="E23" s="56">
        <v>679</v>
      </c>
      <c r="F23" s="56">
        <v>3166</v>
      </c>
      <c r="G23" s="56">
        <v>1267</v>
      </c>
      <c r="H23" s="56">
        <v>1267</v>
      </c>
      <c r="I23" s="58">
        <v>3.81</v>
      </c>
      <c r="J23" s="58">
        <v>1.52</v>
      </c>
      <c r="K23" s="58">
        <v>1.52</v>
      </c>
      <c r="L23" s="58">
        <v>4.51</v>
      </c>
      <c r="M23" s="58">
        <v>1.8</v>
      </c>
      <c r="N23" s="58">
        <v>1.8</v>
      </c>
    </row>
    <row r="24" spans="1:14">
      <c r="A24">
        <v>22</v>
      </c>
      <c r="B24" s="55" t="s">
        <v>167</v>
      </c>
      <c r="C24" s="56">
        <v>2747</v>
      </c>
      <c r="D24" s="56">
        <v>1099</v>
      </c>
      <c r="E24" s="56">
        <v>1099</v>
      </c>
      <c r="F24" s="56">
        <v>3166</v>
      </c>
      <c r="G24" s="56">
        <v>1267</v>
      </c>
      <c r="H24" s="56">
        <v>1267</v>
      </c>
      <c r="I24" s="58">
        <v>2.34</v>
      </c>
      <c r="J24" s="58">
        <v>0.93</v>
      </c>
      <c r="K24" s="58">
        <v>0.93</v>
      </c>
      <c r="L24" s="58">
        <v>4.51</v>
      </c>
      <c r="M24" s="58">
        <v>1.8</v>
      </c>
      <c r="N24" s="58">
        <v>1.8</v>
      </c>
    </row>
    <row r="25" spans="1:14">
      <c r="A25">
        <v>23</v>
      </c>
      <c r="B25" s="55" t="s">
        <v>192</v>
      </c>
      <c r="C25" s="56">
        <v>5469</v>
      </c>
      <c r="D25" s="56">
        <v>1823</v>
      </c>
      <c r="E25" s="56">
        <v>1823</v>
      </c>
      <c r="F25" s="56"/>
      <c r="G25" s="56"/>
      <c r="H25" s="56"/>
      <c r="I25" s="75">
        <v>7.22</v>
      </c>
      <c r="J25" s="75">
        <v>2.4</v>
      </c>
      <c r="K25" s="75">
        <v>2.4</v>
      </c>
      <c r="L25" s="75">
        <f t="shared" si="0"/>
        <v>0</v>
      </c>
      <c r="M25" s="75">
        <f t="shared" si="1"/>
        <v>0</v>
      </c>
      <c r="N25" s="75">
        <f t="shared" si="2"/>
        <v>0</v>
      </c>
    </row>
    <row r="26" spans="1:14">
      <c r="A26">
        <v>24</v>
      </c>
      <c r="B26" s="55" t="s">
        <v>171</v>
      </c>
      <c r="C26" s="56">
        <v>1434</v>
      </c>
      <c r="D26" s="56">
        <v>574</v>
      </c>
      <c r="E26" s="56">
        <v>574</v>
      </c>
      <c r="F26" s="56">
        <v>3166</v>
      </c>
      <c r="G26" s="56">
        <v>1267</v>
      </c>
      <c r="H26" s="56">
        <v>1267</v>
      </c>
      <c r="I26" s="58">
        <v>1.98</v>
      </c>
      <c r="J26" s="58">
        <v>0.79</v>
      </c>
      <c r="K26" s="58">
        <v>0.79</v>
      </c>
      <c r="L26" s="58">
        <v>4.51</v>
      </c>
      <c r="M26" s="58">
        <v>1.8</v>
      </c>
      <c r="N26" s="58">
        <v>1.8</v>
      </c>
    </row>
    <row r="27" spans="1:14">
      <c r="A27">
        <v>25</v>
      </c>
      <c r="B27" s="55" t="s">
        <v>191</v>
      </c>
      <c r="C27" s="56">
        <v>5741</v>
      </c>
      <c r="D27" s="56">
        <v>1914</v>
      </c>
      <c r="E27" s="56">
        <v>1914</v>
      </c>
      <c r="F27" s="56"/>
      <c r="G27" s="56"/>
      <c r="H27" s="56"/>
      <c r="I27" s="75">
        <v>7.92</v>
      </c>
      <c r="J27" s="75">
        <v>2.64</v>
      </c>
      <c r="K27" s="75">
        <v>2.64</v>
      </c>
      <c r="L27" s="75">
        <f t="shared" si="0"/>
        <v>0</v>
      </c>
      <c r="M27" s="75">
        <f t="shared" si="1"/>
        <v>0</v>
      </c>
      <c r="N27" s="75">
        <f t="shared" si="2"/>
        <v>0</v>
      </c>
    </row>
    <row r="28" spans="1:14">
      <c r="A28">
        <v>26</v>
      </c>
      <c r="B28" s="55" t="s">
        <v>172</v>
      </c>
      <c r="C28" s="56">
        <v>1751</v>
      </c>
      <c r="D28" s="56">
        <v>700</v>
      </c>
      <c r="E28" s="56">
        <v>700</v>
      </c>
      <c r="F28" s="56">
        <v>3166</v>
      </c>
      <c r="G28" s="56">
        <v>1267</v>
      </c>
      <c r="H28" s="56">
        <v>1267</v>
      </c>
      <c r="I28" s="58">
        <v>2.41</v>
      </c>
      <c r="J28" s="58">
        <v>0.96</v>
      </c>
      <c r="K28" s="58">
        <v>0.96</v>
      </c>
      <c r="L28" s="58">
        <v>4.51</v>
      </c>
      <c r="M28" s="58">
        <v>1.8</v>
      </c>
      <c r="N28" s="58">
        <v>1.8</v>
      </c>
    </row>
    <row r="29" spans="1:14">
      <c r="A29">
        <v>27</v>
      </c>
      <c r="B29" s="55" t="s">
        <v>196</v>
      </c>
      <c r="C29" s="56">
        <v>14520</v>
      </c>
      <c r="D29" s="56">
        <v>2904</v>
      </c>
      <c r="E29" s="56">
        <v>2904</v>
      </c>
      <c r="F29" s="56"/>
      <c r="G29" s="56"/>
      <c r="H29" s="56"/>
      <c r="I29" s="75">
        <v>20.05</v>
      </c>
      <c r="J29" s="75">
        <v>4.01</v>
      </c>
      <c r="K29" s="75">
        <v>4.01</v>
      </c>
      <c r="L29" s="75">
        <f t="shared" si="0"/>
        <v>0</v>
      </c>
      <c r="M29" s="75">
        <f t="shared" si="1"/>
        <v>0</v>
      </c>
      <c r="N29" s="75">
        <f t="shared" si="2"/>
        <v>0</v>
      </c>
    </row>
    <row r="30" spans="1:14">
      <c r="A30">
        <v>28</v>
      </c>
      <c r="B30" s="55" t="s">
        <v>173</v>
      </c>
      <c r="C30" s="56">
        <v>9074</v>
      </c>
      <c r="D30" s="56">
        <v>1815</v>
      </c>
      <c r="E30" s="56">
        <v>1815</v>
      </c>
      <c r="F30" s="56">
        <v>6333</v>
      </c>
      <c r="G30" s="56">
        <v>1267</v>
      </c>
      <c r="H30" s="56">
        <v>1267</v>
      </c>
      <c r="I30" s="58">
        <v>12.53</v>
      </c>
      <c r="J30" s="58">
        <v>2.5</v>
      </c>
      <c r="K30" s="58">
        <v>2.5</v>
      </c>
      <c r="L30" s="58">
        <v>9.02</v>
      </c>
      <c r="M30" s="58">
        <v>1.8</v>
      </c>
      <c r="N30" s="58">
        <v>1.8</v>
      </c>
    </row>
    <row r="31" spans="1:14">
      <c r="A31">
        <v>29</v>
      </c>
      <c r="B31" s="55" t="s">
        <v>197</v>
      </c>
      <c r="C31" s="56">
        <v>14520</v>
      </c>
      <c r="D31" s="56">
        <v>2904</v>
      </c>
      <c r="E31" s="56">
        <v>2904</v>
      </c>
      <c r="F31" s="56"/>
      <c r="G31" s="56"/>
      <c r="H31" s="56"/>
      <c r="I31" s="75">
        <v>20.05</v>
      </c>
      <c r="J31" s="75">
        <v>4.01</v>
      </c>
      <c r="K31" s="75">
        <v>4.01</v>
      </c>
      <c r="L31" s="75">
        <f t="shared" si="0"/>
        <v>0</v>
      </c>
      <c r="M31" s="75">
        <f t="shared" si="1"/>
        <v>0</v>
      </c>
      <c r="N31" s="75">
        <f t="shared" si="2"/>
        <v>0</v>
      </c>
    </row>
    <row r="32" spans="1:14">
      <c r="A32">
        <v>30</v>
      </c>
      <c r="B32" s="55" t="s">
        <v>174</v>
      </c>
      <c r="C32" s="56">
        <v>9074</v>
      </c>
      <c r="D32" s="56">
        <v>1815</v>
      </c>
      <c r="E32" s="56">
        <v>1815</v>
      </c>
      <c r="F32" s="56">
        <v>6333</v>
      </c>
      <c r="G32" s="56">
        <v>1267</v>
      </c>
      <c r="H32" s="56">
        <v>1267</v>
      </c>
      <c r="I32" s="58">
        <v>12.53</v>
      </c>
      <c r="J32" s="58">
        <v>2.5</v>
      </c>
      <c r="K32" s="58">
        <v>2.5</v>
      </c>
      <c r="L32" s="58">
        <v>9.02</v>
      </c>
      <c r="M32" s="58">
        <v>1.8</v>
      </c>
      <c r="N32" s="58">
        <v>1.8</v>
      </c>
    </row>
    <row r="33" spans="1:14">
      <c r="A33">
        <v>31</v>
      </c>
      <c r="B33" s="55" t="s">
        <v>198</v>
      </c>
      <c r="C33" s="56">
        <v>12515</v>
      </c>
      <c r="D33" s="56">
        <v>2503</v>
      </c>
      <c r="E33" s="56">
        <v>2503</v>
      </c>
      <c r="F33" s="56"/>
      <c r="G33" s="56"/>
      <c r="H33" s="56"/>
      <c r="I33" s="75">
        <v>17.28</v>
      </c>
      <c r="J33" s="75">
        <v>3.45</v>
      </c>
      <c r="K33" s="75">
        <v>3.45</v>
      </c>
      <c r="L33" s="75">
        <f t="shared" si="0"/>
        <v>0</v>
      </c>
      <c r="M33" s="75">
        <f t="shared" si="1"/>
        <v>0</v>
      </c>
      <c r="N33" s="75">
        <f t="shared" si="2"/>
        <v>0</v>
      </c>
    </row>
    <row r="34" spans="1:14">
      <c r="A34">
        <v>32</v>
      </c>
      <c r="B34" s="55" t="s">
        <v>175</v>
      </c>
      <c r="C34" s="56">
        <v>5563</v>
      </c>
      <c r="D34" s="56">
        <v>1113</v>
      </c>
      <c r="E34" s="56">
        <v>1113</v>
      </c>
      <c r="F34" s="56">
        <v>6333</v>
      </c>
      <c r="G34" s="56">
        <v>1267</v>
      </c>
      <c r="H34" s="56">
        <v>1267</v>
      </c>
      <c r="I34" s="58">
        <v>7.68</v>
      </c>
      <c r="J34" s="58">
        <v>1.53</v>
      </c>
      <c r="K34" s="58">
        <v>1.53</v>
      </c>
      <c r="L34" s="58">
        <v>9.02</v>
      </c>
      <c r="M34" s="58">
        <v>1.8</v>
      </c>
      <c r="N34" s="58">
        <v>1.8</v>
      </c>
    </row>
    <row r="35" spans="1:14">
      <c r="A35">
        <v>33</v>
      </c>
      <c r="B35" s="55" t="s">
        <v>195</v>
      </c>
      <c r="C35" s="56">
        <v>15171</v>
      </c>
      <c r="D35" s="56">
        <v>3035</v>
      </c>
      <c r="E35" s="56">
        <v>3035</v>
      </c>
      <c r="F35" s="56"/>
      <c r="G35" s="56"/>
      <c r="H35" s="56"/>
      <c r="I35" s="75">
        <v>20.05</v>
      </c>
      <c r="J35" s="75">
        <v>4.01</v>
      </c>
      <c r="K35" s="75">
        <v>4.01</v>
      </c>
      <c r="L35" s="75">
        <f t="shared" si="0"/>
        <v>0</v>
      </c>
      <c r="M35" s="75">
        <f t="shared" si="1"/>
        <v>0</v>
      </c>
      <c r="N35" s="75">
        <f t="shared" si="2"/>
        <v>0</v>
      </c>
    </row>
    <row r="36" spans="1:14">
      <c r="A36">
        <v>34</v>
      </c>
      <c r="B36" s="55" t="s">
        <v>178</v>
      </c>
      <c r="C36" s="56">
        <v>9074</v>
      </c>
      <c r="D36" s="56">
        <v>1815</v>
      </c>
      <c r="E36" s="56">
        <v>1815</v>
      </c>
      <c r="F36" s="56">
        <v>6333</v>
      </c>
      <c r="G36" s="56">
        <v>1267</v>
      </c>
      <c r="H36" s="56">
        <v>1267</v>
      </c>
      <c r="I36" s="58">
        <v>12.53</v>
      </c>
      <c r="J36" s="58">
        <v>2.5</v>
      </c>
      <c r="K36" s="58">
        <v>2.5</v>
      </c>
      <c r="L36" s="58">
        <v>9.02</v>
      </c>
      <c r="M36" s="58">
        <v>1.8</v>
      </c>
      <c r="N36" s="58">
        <v>1.8</v>
      </c>
    </row>
    <row r="37" spans="1:14">
      <c r="A37">
        <v>35</v>
      </c>
      <c r="B37" s="55" t="s">
        <v>194</v>
      </c>
      <c r="C37" s="56">
        <v>15170</v>
      </c>
      <c r="D37" s="56">
        <v>3035</v>
      </c>
      <c r="E37" s="56">
        <v>3035</v>
      </c>
      <c r="F37" s="56"/>
      <c r="G37" s="56"/>
      <c r="H37" s="56"/>
      <c r="I37" s="75">
        <v>20.05</v>
      </c>
      <c r="J37" s="75">
        <v>4.01</v>
      </c>
      <c r="K37" s="75">
        <v>4.01</v>
      </c>
      <c r="L37" s="75">
        <f t="shared" si="0"/>
        <v>0</v>
      </c>
      <c r="M37" s="75">
        <f t="shared" si="1"/>
        <v>0</v>
      </c>
      <c r="N37" s="75">
        <f t="shared" si="2"/>
        <v>0</v>
      </c>
    </row>
    <row r="38" spans="1:14">
      <c r="A38">
        <v>36</v>
      </c>
      <c r="B38" s="55" t="s">
        <v>190</v>
      </c>
      <c r="C38" s="56">
        <v>7370</v>
      </c>
      <c r="D38" s="56">
        <v>2457</v>
      </c>
      <c r="E38" s="56">
        <v>2457</v>
      </c>
      <c r="F38" s="56"/>
      <c r="G38" s="56"/>
      <c r="H38" s="56"/>
      <c r="I38" s="75">
        <v>10.18</v>
      </c>
      <c r="J38" s="75">
        <v>3.39</v>
      </c>
      <c r="K38" s="75">
        <v>3.39</v>
      </c>
      <c r="L38" s="75">
        <f t="shared" si="0"/>
        <v>0</v>
      </c>
      <c r="M38" s="75">
        <f t="shared" si="1"/>
        <v>0</v>
      </c>
      <c r="N38" s="75">
        <f t="shared" si="2"/>
        <v>0</v>
      </c>
    </row>
    <row r="39" spans="1:14">
      <c r="A39">
        <v>37</v>
      </c>
      <c r="B39" s="55" t="s">
        <v>176</v>
      </c>
      <c r="C39" s="56">
        <v>2871</v>
      </c>
      <c r="D39" s="56">
        <v>1149</v>
      </c>
      <c r="E39" s="56">
        <v>1149</v>
      </c>
      <c r="F39" s="56">
        <v>3638</v>
      </c>
      <c r="G39" s="56">
        <v>1456</v>
      </c>
      <c r="H39" s="56">
        <v>1456</v>
      </c>
      <c r="I39" s="58">
        <v>3.79</v>
      </c>
      <c r="J39" s="58">
        <v>1.51</v>
      </c>
      <c r="K39" s="58">
        <v>1.51</v>
      </c>
      <c r="L39" s="58">
        <v>4.51</v>
      </c>
      <c r="M39" s="58">
        <v>1.8</v>
      </c>
      <c r="N39" s="58">
        <v>1.8</v>
      </c>
    </row>
    <row r="40" spans="1:14">
      <c r="A40">
        <v>38</v>
      </c>
      <c r="B40" s="55" t="s">
        <v>193</v>
      </c>
      <c r="C40" s="56">
        <v>21240</v>
      </c>
      <c r="D40" s="56">
        <v>12743</v>
      </c>
      <c r="E40" s="56">
        <v>12743</v>
      </c>
      <c r="F40" s="56"/>
      <c r="G40" s="56"/>
      <c r="H40" s="56"/>
      <c r="I40" s="75">
        <v>28.19</v>
      </c>
      <c r="J40" s="75">
        <v>16.91</v>
      </c>
      <c r="K40" s="75">
        <v>16.91</v>
      </c>
      <c r="L40" s="75">
        <f t="shared" si="0"/>
        <v>0</v>
      </c>
      <c r="M40" s="75">
        <f t="shared" si="1"/>
        <v>0</v>
      </c>
      <c r="N40" s="75">
        <f t="shared" si="2"/>
        <v>0</v>
      </c>
    </row>
    <row r="41" spans="1:14">
      <c r="A41">
        <v>39</v>
      </c>
      <c r="B41" s="55" t="s">
        <v>177</v>
      </c>
      <c r="C41" s="56">
        <v>13272</v>
      </c>
      <c r="D41" s="56">
        <v>7964</v>
      </c>
      <c r="E41" s="56">
        <v>5309</v>
      </c>
      <c r="F41" s="56">
        <v>7277</v>
      </c>
      <c r="G41" s="56">
        <v>4366</v>
      </c>
      <c r="H41" s="56">
        <v>2911</v>
      </c>
      <c r="I41" s="58">
        <v>17.55</v>
      </c>
      <c r="J41" s="58">
        <v>10.53</v>
      </c>
      <c r="K41" s="58">
        <v>7.02</v>
      </c>
      <c r="L41" s="58">
        <v>9.02</v>
      </c>
      <c r="M41" s="58">
        <v>5.41</v>
      </c>
      <c r="N41" s="58">
        <v>3.6</v>
      </c>
    </row>
    <row r="42" spans="1:14">
      <c r="A42">
        <v>40</v>
      </c>
      <c r="B42" s="55" t="s">
        <v>199</v>
      </c>
      <c r="C42" s="56">
        <v>15170</v>
      </c>
      <c r="D42" s="56">
        <v>3035</v>
      </c>
      <c r="E42" s="56">
        <v>3035</v>
      </c>
      <c r="F42" s="56"/>
      <c r="G42" s="56"/>
      <c r="H42" s="56"/>
      <c r="I42" s="75">
        <f>C42/1936.27</f>
        <v>7.8346511591875103</v>
      </c>
      <c r="J42" s="75">
        <f>D42/1936.27</f>
        <v>1.5674466887365914</v>
      </c>
      <c r="K42" s="75">
        <f>E42/1936.27</f>
        <v>1.5674466887365914</v>
      </c>
      <c r="L42" s="75">
        <f t="shared" si="0"/>
        <v>0</v>
      </c>
      <c r="M42" s="75">
        <f t="shared" si="1"/>
        <v>0</v>
      </c>
      <c r="N42" s="75">
        <f t="shared" si="2"/>
        <v>0</v>
      </c>
    </row>
    <row r="43" spans="1:14">
      <c r="B43" s="59" t="s">
        <v>207</v>
      </c>
      <c r="C43" s="53">
        <v>28</v>
      </c>
    </row>
  </sheetData>
  <mergeCells count="6">
    <mergeCell ref="I1:K1"/>
    <mergeCell ref="L1:N1"/>
    <mergeCell ref="F1:H1"/>
    <mergeCell ref="A1:A2"/>
    <mergeCell ref="C1:E1"/>
    <mergeCell ref="B1:B2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3"/>
  <sheetViews>
    <sheetView topLeftCell="B1" zoomScale="115" workbookViewId="0">
      <pane ySplit="1185" topLeftCell="A13" activePane="bottomLeft"/>
      <selection activeCell="B1" sqref="B1"/>
      <selection pane="bottomLeft" activeCell="J38" sqref="J38"/>
    </sheetView>
  </sheetViews>
  <sheetFormatPr defaultRowHeight="12.75"/>
  <cols>
    <col min="1" max="1" width="4" bestFit="1" customWidth="1"/>
    <col min="2" max="2" width="56.5703125" style="55" bestFit="1" customWidth="1"/>
    <col min="3" max="8" width="14.140625" style="74" hidden="1" customWidth="1"/>
    <col min="9" max="9" width="12.5703125" bestFit="1" customWidth="1"/>
    <col min="10" max="10" width="14.5703125" bestFit="1" customWidth="1"/>
    <col min="11" max="11" width="17.42578125" bestFit="1" customWidth="1"/>
    <col min="12" max="12" width="12.5703125" bestFit="1" customWidth="1"/>
    <col min="13" max="13" width="14.5703125" bestFit="1" customWidth="1"/>
    <col min="14" max="14" width="17.42578125" bestFit="1" customWidth="1"/>
  </cols>
  <sheetData>
    <row r="1" spans="1:14">
      <c r="A1" s="150" t="s">
        <v>153</v>
      </c>
      <c r="B1" s="151" t="s">
        <v>154</v>
      </c>
      <c r="C1" s="153" t="s">
        <v>158</v>
      </c>
      <c r="D1" s="153"/>
      <c r="E1" s="153"/>
      <c r="F1" s="153" t="s">
        <v>159</v>
      </c>
      <c r="G1" s="153"/>
      <c r="H1" s="153"/>
      <c r="I1" s="152" t="s">
        <v>158</v>
      </c>
      <c r="J1" s="152"/>
      <c r="K1" s="152"/>
      <c r="L1" s="152" t="s">
        <v>159</v>
      </c>
      <c r="M1" s="152"/>
      <c r="N1" s="152"/>
    </row>
    <row r="2" spans="1:14" ht="25.5">
      <c r="A2" s="150"/>
      <c r="B2" s="151"/>
      <c r="C2" s="72" t="s">
        <v>155</v>
      </c>
      <c r="D2" s="72" t="s">
        <v>156</v>
      </c>
      <c r="E2" s="72" t="s">
        <v>157</v>
      </c>
      <c r="F2" s="72" t="s">
        <v>155</v>
      </c>
      <c r="G2" s="72" t="s">
        <v>156</v>
      </c>
      <c r="H2" s="72" t="s">
        <v>157</v>
      </c>
      <c r="I2" s="73" t="s">
        <v>155</v>
      </c>
      <c r="J2" s="73" t="s">
        <v>156</v>
      </c>
      <c r="K2" s="73" t="s">
        <v>157</v>
      </c>
      <c r="L2" s="73" t="s">
        <v>155</v>
      </c>
      <c r="M2" s="73" t="s">
        <v>156</v>
      </c>
      <c r="N2" s="73" t="s">
        <v>157</v>
      </c>
    </row>
    <row r="3" spans="1:14">
      <c r="A3">
        <v>1</v>
      </c>
      <c r="B3" s="55" t="s">
        <v>160</v>
      </c>
      <c r="C3" s="56">
        <v>9074</v>
      </c>
      <c r="D3" s="56">
        <v>5444</v>
      </c>
      <c r="E3" s="56">
        <v>4537</v>
      </c>
      <c r="F3" s="56">
        <v>6333</v>
      </c>
      <c r="G3" s="56">
        <v>3800</v>
      </c>
      <c r="H3" s="56">
        <v>3166</v>
      </c>
      <c r="I3" s="58">
        <f t="shared" ref="I3:I42" si="0">C3/1936.27</f>
        <v>4.6863299023380005</v>
      </c>
      <c r="J3" s="58">
        <f t="shared" ref="J3:J42" si="1">D3/1936.27</f>
        <v>2.8115913586431645</v>
      </c>
      <c r="K3" s="58">
        <f t="shared" ref="K3:K42" si="2">E3/1936.27</f>
        <v>2.3431649511690003</v>
      </c>
      <c r="L3" s="58">
        <f t="shared" ref="L3:L42" si="3">F3/1936.27</f>
        <v>3.2707215419337179</v>
      </c>
      <c r="M3" s="58">
        <f t="shared" ref="M3:M42" si="4">G3/1936.27</f>
        <v>1.9625362165400486</v>
      </c>
      <c r="N3" s="58">
        <f t="shared" ref="N3:N42" si="5">H3/1936.27</f>
        <v>1.6351025425173142</v>
      </c>
    </row>
    <row r="4" spans="1:14">
      <c r="A4">
        <v>2</v>
      </c>
      <c r="B4" s="55" t="s">
        <v>161</v>
      </c>
      <c r="C4" s="56">
        <v>6025</v>
      </c>
      <c r="D4" s="56">
        <v>3617</v>
      </c>
      <c r="E4" s="56">
        <v>3014</v>
      </c>
      <c r="F4" s="56">
        <v>7277</v>
      </c>
      <c r="G4" s="56">
        <v>4366</v>
      </c>
      <c r="H4" s="56">
        <v>3638</v>
      </c>
      <c r="I4" s="58">
        <f t="shared" si="0"/>
        <v>3.1116528170141562</v>
      </c>
      <c r="J4" s="58">
        <f t="shared" si="1"/>
        <v>1.8680246040066726</v>
      </c>
      <c r="K4" s="58">
        <f t="shared" si="2"/>
        <v>1.5566010938557122</v>
      </c>
      <c r="L4" s="58">
        <f t="shared" si="3"/>
        <v>3.758256854674193</v>
      </c>
      <c r="M4" s="58">
        <f t="shared" si="4"/>
        <v>2.2548508214246978</v>
      </c>
      <c r="N4" s="58">
        <f t="shared" si="5"/>
        <v>1.8788701988875518</v>
      </c>
    </row>
    <row r="5" spans="1:14">
      <c r="A5">
        <v>3</v>
      </c>
      <c r="B5" s="55" t="s">
        <v>168</v>
      </c>
      <c r="C5" s="56">
        <v>5359</v>
      </c>
      <c r="D5" s="56">
        <v>3216</v>
      </c>
      <c r="E5" s="56">
        <v>2680</v>
      </c>
      <c r="F5" s="56">
        <v>6333</v>
      </c>
      <c r="G5" s="56">
        <v>3800</v>
      </c>
      <c r="H5" s="56">
        <v>3166</v>
      </c>
      <c r="I5" s="58">
        <f t="shared" si="0"/>
        <v>2.7676925222205582</v>
      </c>
      <c r="J5" s="58">
        <f t="shared" si="1"/>
        <v>1.6609253874717886</v>
      </c>
      <c r="K5" s="58">
        <f t="shared" si="2"/>
        <v>1.3841044895598238</v>
      </c>
      <c r="L5" s="58">
        <f t="shared" si="3"/>
        <v>3.2707215419337179</v>
      </c>
      <c r="M5" s="58">
        <f t="shared" si="4"/>
        <v>1.9625362165400486</v>
      </c>
      <c r="N5" s="58">
        <f t="shared" si="5"/>
        <v>1.6351025425173142</v>
      </c>
    </row>
    <row r="6" spans="1:14">
      <c r="A6">
        <v>4</v>
      </c>
      <c r="B6" s="55" t="s">
        <v>169</v>
      </c>
      <c r="C6" s="56">
        <v>3502</v>
      </c>
      <c r="D6" s="56">
        <v>2101</v>
      </c>
      <c r="E6" s="56">
        <v>1751</v>
      </c>
      <c r="F6" s="56">
        <v>6333</v>
      </c>
      <c r="G6" s="56">
        <v>3800</v>
      </c>
      <c r="H6" s="56">
        <v>3166</v>
      </c>
      <c r="I6" s="58">
        <f t="shared" si="0"/>
        <v>1.8086320606113817</v>
      </c>
      <c r="J6" s="58">
        <f t="shared" si="1"/>
        <v>1.0850759449870111</v>
      </c>
      <c r="K6" s="58">
        <f t="shared" si="2"/>
        <v>0.90431603030569085</v>
      </c>
      <c r="L6" s="58">
        <f t="shared" si="3"/>
        <v>3.2707215419337179</v>
      </c>
      <c r="M6" s="58">
        <f t="shared" si="4"/>
        <v>1.9625362165400486</v>
      </c>
      <c r="N6" s="58">
        <f t="shared" si="5"/>
        <v>1.6351025425173142</v>
      </c>
    </row>
    <row r="7" spans="1:14">
      <c r="A7">
        <v>5</v>
      </c>
      <c r="B7" s="55" t="s">
        <v>162</v>
      </c>
      <c r="C7" s="56">
        <v>2869</v>
      </c>
      <c r="D7" s="56">
        <v>1721</v>
      </c>
      <c r="E7" s="56">
        <v>1434</v>
      </c>
      <c r="F7" s="56">
        <v>6333</v>
      </c>
      <c r="G7" s="56">
        <v>3166</v>
      </c>
      <c r="H7" s="56">
        <v>3638</v>
      </c>
      <c r="I7" s="58">
        <f t="shared" si="0"/>
        <v>1.4817148434877367</v>
      </c>
      <c r="J7" s="58">
        <f t="shared" si="1"/>
        <v>0.88882232333300626</v>
      </c>
      <c r="K7" s="58">
        <f t="shared" si="2"/>
        <v>0.74059919329432367</v>
      </c>
      <c r="L7" s="58">
        <f t="shared" si="3"/>
        <v>3.2707215419337179</v>
      </c>
      <c r="M7" s="58">
        <f t="shared" si="4"/>
        <v>1.6351025425173142</v>
      </c>
      <c r="N7" s="58">
        <f t="shared" si="5"/>
        <v>1.8788701988875518</v>
      </c>
    </row>
    <row r="8" spans="1:14">
      <c r="A8">
        <v>6</v>
      </c>
      <c r="B8" s="55" t="s">
        <v>179</v>
      </c>
      <c r="C8" s="56">
        <v>14520</v>
      </c>
      <c r="D8" s="56">
        <v>11616</v>
      </c>
      <c r="E8" s="56">
        <v>8712</v>
      </c>
      <c r="F8" s="56"/>
      <c r="G8" s="56"/>
      <c r="H8" s="56"/>
      <c r="I8" s="58">
        <f t="shared" si="0"/>
        <v>7.4989541747793442</v>
      </c>
      <c r="J8" s="58">
        <f t="shared" si="1"/>
        <v>5.9991633398234754</v>
      </c>
      <c r="K8" s="58">
        <f t="shared" si="2"/>
        <v>4.4993725048676065</v>
      </c>
      <c r="L8" s="58">
        <f t="shared" si="3"/>
        <v>0</v>
      </c>
      <c r="M8" s="58">
        <f t="shared" si="4"/>
        <v>0</v>
      </c>
      <c r="N8" s="58">
        <f t="shared" si="5"/>
        <v>0</v>
      </c>
    </row>
    <row r="9" spans="1:14">
      <c r="A9">
        <v>7</v>
      </c>
      <c r="B9" s="55" t="s">
        <v>180</v>
      </c>
      <c r="C9" s="56">
        <v>13804</v>
      </c>
      <c r="D9" s="56">
        <v>11042</v>
      </c>
      <c r="E9" s="56">
        <v>8283</v>
      </c>
      <c r="F9" s="56"/>
      <c r="G9" s="56"/>
      <c r="H9" s="56"/>
      <c r="I9" s="58">
        <f t="shared" si="0"/>
        <v>7.1291710350312716</v>
      </c>
      <c r="J9" s="58">
        <f t="shared" si="1"/>
        <v>5.70271707974611</v>
      </c>
      <c r="K9" s="58">
        <f t="shared" si="2"/>
        <v>4.2778124951582166</v>
      </c>
      <c r="L9" s="58">
        <f t="shared" si="3"/>
        <v>0</v>
      </c>
      <c r="M9" s="58">
        <f t="shared" si="4"/>
        <v>0</v>
      </c>
      <c r="N9" s="58">
        <f t="shared" si="5"/>
        <v>0</v>
      </c>
    </row>
    <row r="10" spans="1:14">
      <c r="A10">
        <v>8</v>
      </c>
      <c r="B10" s="55" t="s">
        <v>181</v>
      </c>
      <c r="C10" s="56">
        <v>12348</v>
      </c>
      <c r="D10" s="56">
        <v>9879</v>
      </c>
      <c r="E10" s="56">
        <v>7409</v>
      </c>
      <c r="F10" s="56"/>
      <c r="G10" s="56"/>
      <c r="H10" s="56"/>
      <c r="I10" s="58">
        <f t="shared" si="0"/>
        <v>6.3772097899569795</v>
      </c>
      <c r="J10" s="58">
        <f t="shared" si="1"/>
        <v>5.1020777061050371</v>
      </c>
      <c r="K10" s="58">
        <f t="shared" si="2"/>
        <v>3.8264291653540052</v>
      </c>
      <c r="L10" s="58">
        <f t="shared" si="3"/>
        <v>0</v>
      </c>
      <c r="M10" s="58">
        <f t="shared" si="4"/>
        <v>0</v>
      </c>
      <c r="N10" s="58">
        <f t="shared" si="5"/>
        <v>0</v>
      </c>
    </row>
    <row r="11" spans="1:14">
      <c r="A11">
        <v>9</v>
      </c>
      <c r="B11" s="55" t="s">
        <v>183</v>
      </c>
      <c r="C11" s="56">
        <v>9996</v>
      </c>
      <c r="D11" s="56">
        <v>7997</v>
      </c>
      <c r="E11" s="56">
        <v>5998</v>
      </c>
      <c r="F11" s="56"/>
      <c r="G11" s="56"/>
      <c r="H11" s="56"/>
      <c r="I11" s="58">
        <f t="shared" si="0"/>
        <v>5.1625031632985072</v>
      </c>
      <c r="J11" s="58">
        <f t="shared" si="1"/>
        <v>4.1301058220186233</v>
      </c>
      <c r="K11" s="58">
        <f t="shared" si="2"/>
        <v>3.0977084807387398</v>
      </c>
      <c r="L11" s="58">
        <f t="shared" si="3"/>
        <v>0</v>
      </c>
      <c r="M11" s="58">
        <f t="shared" si="4"/>
        <v>0</v>
      </c>
      <c r="N11" s="58">
        <f t="shared" si="5"/>
        <v>0</v>
      </c>
    </row>
    <row r="12" spans="1:14">
      <c r="A12">
        <v>10</v>
      </c>
      <c r="B12" s="55" t="s">
        <v>182</v>
      </c>
      <c r="C12" s="56">
        <v>9114</v>
      </c>
      <c r="D12" s="56">
        <v>7292</v>
      </c>
      <c r="E12" s="56">
        <v>5469</v>
      </c>
      <c r="F12" s="56"/>
      <c r="G12" s="56"/>
      <c r="H12" s="56"/>
      <c r="I12" s="58">
        <f t="shared" si="0"/>
        <v>4.7069881783015797</v>
      </c>
      <c r="J12" s="58">
        <f t="shared" si="1"/>
        <v>3.7660037081605355</v>
      </c>
      <c r="K12" s="58">
        <f t="shared" si="2"/>
        <v>2.8245027811204015</v>
      </c>
      <c r="L12" s="58">
        <f t="shared" si="3"/>
        <v>0</v>
      </c>
      <c r="M12" s="58">
        <f t="shared" si="4"/>
        <v>0</v>
      </c>
      <c r="N12" s="58">
        <f t="shared" si="5"/>
        <v>0</v>
      </c>
    </row>
    <row r="13" spans="1:14">
      <c r="A13">
        <v>11</v>
      </c>
      <c r="B13" s="55" t="s">
        <v>184</v>
      </c>
      <c r="C13" s="56">
        <v>8712</v>
      </c>
      <c r="D13" s="56">
        <v>2904</v>
      </c>
      <c r="E13" s="56">
        <v>2904</v>
      </c>
      <c r="F13" s="56"/>
      <c r="G13" s="56"/>
      <c r="H13" s="56"/>
      <c r="I13" s="58">
        <f t="shared" si="0"/>
        <v>4.4993725048676065</v>
      </c>
      <c r="J13" s="58">
        <f t="shared" si="1"/>
        <v>1.4997908349558688</v>
      </c>
      <c r="K13" s="58">
        <f t="shared" si="2"/>
        <v>1.4997908349558688</v>
      </c>
      <c r="L13" s="58">
        <f t="shared" si="3"/>
        <v>0</v>
      </c>
      <c r="M13" s="58">
        <f t="shared" si="4"/>
        <v>0</v>
      </c>
      <c r="N13" s="58">
        <f t="shared" si="5"/>
        <v>0</v>
      </c>
    </row>
    <row r="14" spans="1:14">
      <c r="A14">
        <v>12</v>
      </c>
      <c r="B14" s="55" t="s">
        <v>163</v>
      </c>
      <c r="C14" s="56">
        <v>4537</v>
      </c>
      <c r="D14" s="56">
        <v>1815</v>
      </c>
      <c r="E14" s="56">
        <v>1815</v>
      </c>
      <c r="F14" s="56">
        <v>3166</v>
      </c>
      <c r="G14" s="56">
        <v>1266</v>
      </c>
      <c r="H14" s="56">
        <v>1266</v>
      </c>
      <c r="I14" s="58">
        <f t="shared" si="0"/>
        <v>2.3431649511690003</v>
      </c>
      <c r="J14" s="58">
        <f t="shared" si="1"/>
        <v>0.93736927184741803</v>
      </c>
      <c r="K14" s="58">
        <f t="shared" si="2"/>
        <v>0.93736927184741803</v>
      </c>
      <c r="L14" s="58">
        <f t="shared" si="3"/>
        <v>1.6351025425173142</v>
      </c>
      <c r="M14" s="58">
        <f t="shared" si="4"/>
        <v>0.65383443424728993</v>
      </c>
      <c r="N14" s="58">
        <f t="shared" si="5"/>
        <v>0.65383443424728993</v>
      </c>
    </row>
    <row r="15" spans="1:14">
      <c r="A15">
        <v>13</v>
      </c>
      <c r="B15" s="55" t="s">
        <v>185</v>
      </c>
      <c r="C15" s="56">
        <v>8320</v>
      </c>
      <c r="D15" s="56">
        <v>2773</v>
      </c>
      <c r="E15" s="56">
        <v>2773</v>
      </c>
      <c r="F15" s="56"/>
      <c r="G15" s="56"/>
      <c r="H15" s="56"/>
      <c r="I15" s="58">
        <f t="shared" si="0"/>
        <v>4.2969214004245275</v>
      </c>
      <c r="J15" s="58">
        <f t="shared" si="1"/>
        <v>1.432134981175146</v>
      </c>
      <c r="K15" s="58">
        <f t="shared" si="2"/>
        <v>1.432134981175146</v>
      </c>
      <c r="L15" s="58">
        <f t="shared" si="3"/>
        <v>0</v>
      </c>
      <c r="M15" s="58">
        <f t="shared" si="4"/>
        <v>0</v>
      </c>
      <c r="N15" s="58">
        <f t="shared" si="5"/>
        <v>0</v>
      </c>
    </row>
    <row r="16" spans="1:14">
      <c r="A16">
        <v>14</v>
      </c>
      <c r="B16" s="55" t="s">
        <v>164</v>
      </c>
      <c r="C16" s="56">
        <v>3710</v>
      </c>
      <c r="D16" s="56">
        <v>1484</v>
      </c>
      <c r="E16" s="56">
        <v>1484</v>
      </c>
      <c r="F16" s="56">
        <v>3166</v>
      </c>
      <c r="G16" s="56">
        <v>1267</v>
      </c>
      <c r="H16" s="56">
        <v>1267</v>
      </c>
      <c r="I16" s="58">
        <f t="shared" si="0"/>
        <v>1.9160550956219948</v>
      </c>
      <c r="J16" s="58">
        <f t="shared" si="1"/>
        <v>0.76642203824879795</v>
      </c>
      <c r="K16" s="58">
        <f t="shared" si="2"/>
        <v>0.76642203824879795</v>
      </c>
      <c r="L16" s="58">
        <f t="shared" si="3"/>
        <v>1.6351025425173142</v>
      </c>
      <c r="M16" s="58">
        <f t="shared" si="4"/>
        <v>0.65435089114637934</v>
      </c>
      <c r="N16" s="58">
        <f t="shared" si="5"/>
        <v>0.65435089114637934</v>
      </c>
    </row>
    <row r="17" spans="1:14">
      <c r="A17">
        <v>15</v>
      </c>
      <c r="B17" s="55" t="s">
        <v>186</v>
      </c>
      <c r="C17" s="56">
        <v>7927</v>
      </c>
      <c r="D17" s="56">
        <v>2642</v>
      </c>
      <c r="E17" s="56">
        <v>2642</v>
      </c>
      <c r="F17" s="56"/>
      <c r="G17" s="56"/>
      <c r="H17" s="56"/>
      <c r="I17" s="58">
        <f t="shared" si="0"/>
        <v>4.0939538390823591</v>
      </c>
      <c r="J17" s="58">
        <f t="shared" si="1"/>
        <v>1.3644791273944232</v>
      </c>
      <c r="K17" s="58">
        <f t="shared" si="2"/>
        <v>1.3644791273944232</v>
      </c>
      <c r="L17" s="58">
        <f t="shared" si="3"/>
        <v>0</v>
      </c>
      <c r="M17" s="58">
        <f t="shared" si="4"/>
        <v>0</v>
      </c>
      <c r="N17" s="58">
        <f t="shared" si="5"/>
        <v>0</v>
      </c>
    </row>
    <row r="18" spans="1:14">
      <c r="A18">
        <v>16</v>
      </c>
      <c r="B18" s="55" t="s">
        <v>165</v>
      </c>
      <c r="C18" s="56">
        <v>2884</v>
      </c>
      <c r="D18" s="56">
        <v>1153</v>
      </c>
      <c r="E18" s="56">
        <v>1153</v>
      </c>
      <c r="F18" s="56">
        <v>3166</v>
      </c>
      <c r="G18" s="56">
        <v>1267</v>
      </c>
      <c r="H18" s="56">
        <v>1267</v>
      </c>
      <c r="I18" s="58">
        <f t="shared" si="0"/>
        <v>1.489461696974079</v>
      </c>
      <c r="J18" s="58">
        <f t="shared" si="1"/>
        <v>0.59547480465017788</v>
      </c>
      <c r="K18" s="58">
        <f t="shared" si="2"/>
        <v>0.59547480465017788</v>
      </c>
      <c r="L18" s="58">
        <f t="shared" si="3"/>
        <v>1.6351025425173142</v>
      </c>
      <c r="M18" s="58">
        <f t="shared" si="4"/>
        <v>0.65435089114637934</v>
      </c>
      <c r="N18" s="58">
        <f t="shared" si="5"/>
        <v>0.65435089114637934</v>
      </c>
    </row>
    <row r="19" spans="1:14">
      <c r="A19">
        <v>17</v>
      </c>
      <c r="B19" s="55" t="s">
        <v>187</v>
      </c>
      <c r="C19" s="56">
        <v>7648</v>
      </c>
      <c r="D19" s="56">
        <v>2549</v>
      </c>
      <c r="E19" s="56">
        <v>2549</v>
      </c>
      <c r="F19" s="56"/>
      <c r="G19" s="56"/>
      <c r="H19" s="56"/>
      <c r="I19" s="58">
        <f t="shared" si="0"/>
        <v>3.9498623642363926</v>
      </c>
      <c r="J19" s="58">
        <f t="shared" si="1"/>
        <v>1.316448635779101</v>
      </c>
      <c r="K19" s="58">
        <f t="shared" si="2"/>
        <v>1.316448635779101</v>
      </c>
      <c r="L19" s="58">
        <f t="shared" si="3"/>
        <v>0</v>
      </c>
      <c r="M19" s="58">
        <f t="shared" si="4"/>
        <v>0</v>
      </c>
      <c r="N19" s="58">
        <f t="shared" si="5"/>
        <v>0</v>
      </c>
    </row>
    <row r="20" spans="1:14">
      <c r="A20">
        <v>18</v>
      </c>
      <c r="B20" s="55" t="s">
        <v>166</v>
      </c>
      <c r="C20" s="56">
        <v>2815</v>
      </c>
      <c r="D20" s="56">
        <v>1126</v>
      </c>
      <c r="E20" s="56">
        <v>1126</v>
      </c>
      <c r="F20" s="56">
        <v>3166</v>
      </c>
      <c r="G20" s="56">
        <v>1267</v>
      </c>
      <c r="H20" s="56">
        <v>1267</v>
      </c>
      <c r="I20" s="58">
        <f t="shared" si="0"/>
        <v>1.4538261709369045</v>
      </c>
      <c r="J20" s="58">
        <f t="shared" si="1"/>
        <v>0.58153046837476174</v>
      </c>
      <c r="K20" s="58">
        <f t="shared" si="2"/>
        <v>0.58153046837476174</v>
      </c>
      <c r="L20" s="58">
        <f t="shared" si="3"/>
        <v>1.6351025425173142</v>
      </c>
      <c r="M20" s="58">
        <f t="shared" si="4"/>
        <v>0.65435089114637934</v>
      </c>
      <c r="N20" s="58">
        <f t="shared" si="5"/>
        <v>0.65435089114637934</v>
      </c>
    </row>
    <row r="21" spans="1:14">
      <c r="A21">
        <v>19</v>
      </c>
      <c r="B21" s="55" t="s">
        <v>188</v>
      </c>
      <c r="C21" s="56">
        <v>7370</v>
      </c>
      <c r="D21" s="56">
        <v>2457</v>
      </c>
      <c r="E21" s="56">
        <v>2457</v>
      </c>
      <c r="F21" s="56"/>
      <c r="G21" s="56"/>
      <c r="H21" s="56"/>
      <c r="I21" s="58">
        <f t="shared" si="0"/>
        <v>3.8062873462895155</v>
      </c>
      <c r="J21" s="58">
        <f t="shared" si="1"/>
        <v>1.2689346010628684</v>
      </c>
      <c r="K21" s="58">
        <f t="shared" si="2"/>
        <v>1.2689346010628684</v>
      </c>
      <c r="L21" s="58">
        <f t="shared" si="3"/>
        <v>0</v>
      </c>
      <c r="M21" s="58">
        <f t="shared" si="4"/>
        <v>0</v>
      </c>
      <c r="N21" s="58">
        <f t="shared" si="5"/>
        <v>0</v>
      </c>
    </row>
    <row r="22" spans="1:14">
      <c r="A22">
        <v>20</v>
      </c>
      <c r="B22" s="55" t="s">
        <v>189</v>
      </c>
      <c r="C22" s="56">
        <v>5825</v>
      </c>
      <c r="D22" s="56">
        <v>1942</v>
      </c>
      <c r="E22" s="56">
        <v>1942</v>
      </c>
      <c r="F22" s="56"/>
      <c r="G22" s="56"/>
      <c r="H22" s="56"/>
      <c r="I22" s="58">
        <f t="shared" si="0"/>
        <v>3.008361437196259</v>
      </c>
      <c r="J22" s="58">
        <f t="shared" si="1"/>
        <v>1.0029592980317827</v>
      </c>
      <c r="K22" s="58">
        <f t="shared" si="2"/>
        <v>1.0029592980317827</v>
      </c>
      <c r="L22" s="58">
        <f t="shared" si="3"/>
        <v>0</v>
      </c>
      <c r="M22" s="58">
        <f t="shared" si="4"/>
        <v>0</v>
      </c>
      <c r="N22" s="58">
        <f t="shared" si="5"/>
        <v>0</v>
      </c>
    </row>
    <row r="23" spans="1:14">
      <c r="A23">
        <v>21</v>
      </c>
      <c r="B23" s="55" t="s">
        <v>170</v>
      </c>
      <c r="C23" s="56">
        <v>1698</v>
      </c>
      <c r="D23" s="56">
        <v>679</v>
      </c>
      <c r="E23" s="56">
        <v>679</v>
      </c>
      <c r="F23" s="56">
        <v>3166</v>
      </c>
      <c r="G23" s="56">
        <v>1267</v>
      </c>
      <c r="H23" s="56">
        <v>1267</v>
      </c>
      <c r="I23" s="58">
        <f t="shared" si="0"/>
        <v>0.87694381465394811</v>
      </c>
      <c r="J23" s="58">
        <f t="shared" si="1"/>
        <v>0.35067423448176133</v>
      </c>
      <c r="K23" s="58">
        <f t="shared" si="2"/>
        <v>0.35067423448176133</v>
      </c>
      <c r="L23" s="58">
        <f t="shared" si="3"/>
        <v>1.6351025425173142</v>
      </c>
      <c r="M23" s="58">
        <f t="shared" si="4"/>
        <v>0.65435089114637934</v>
      </c>
      <c r="N23" s="58">
        <f t="shared" si="5"/>
        <v>0.65435089114637934</v>
      </c>
    </row>
    <row r="24" spans="1:14">
      <c r="A24">
        <v>22</v>
      </c>
      <c r="B24" s="55" t="s">
        <v>167</v>
      </c>
      <c r="C24" s="56">
        <v>2747</v>
      </c>
      <c r="D24" s="56">
        <v>1099</v>
      </c>
      <c r="E24" s="56">
        <v>1099</v>
      </c>
      <c r="F24" s="56">
        <v>3166</v>
      </c>
      <c r="G24" s="56">
        <v>1267</v>
      </c>
      <c r="H24" s="56">
        <v>1267</v>
      </c>
      <c r="I24" s="58">
        <f t="shared" si="0"/>
        <v>1.4187071017988193</v>
      </c>
      <c r="J24" s="58">
        <f t="shared" si="1"/>
        <v>0.56758613209934561</v>
      </c>
      <c r="K24" s="58">
        <f t="shared" si="2"/>
        <v>0.56758613209934561</v>
      </c>
      <c r="L24" s="58">
        <f t="shared" si="3"/>
        <v>1.6351025425173142</v>
      </c>
      <c r="M24" s="58">
        <f t="shared" si="4"/>
        <v>0.65435089114637934</v>
      </c>
      <c r="N24" s="58">
        <f t="shared" si="5"/>
        <v>0.65435089114637934</v>
      </c>
    </row>
    <row r="25" spans="1:14">
      <c r="A25">
        <v>23</v>
      </c>
      <c r="B25" s="55" t="s">
        <v>192</v>
      </c>
      <c r="C25" s="56">
        <v>5469</v>
      </c>
      <c r="D25" s="56">
        <v>1823</v>
      </c>
      <c r="E25" s="56">
        <v>1823</v>
      </c>
      <c r="F25" s="56"/>
      <c r="G25" s="56"/>
      <c r="H25" s="56"/>
      <c r="I25" s="58">
        <f t="shared" si="0"/>
        <v>2.8245027811204015</v>
      </c>
      <c r="J25" s="58">
        <f t="shared" si="1"/>
        <v>0.94150092704013388</v>
      </c>
      <c r="K25" s="58">
        <f t="shared" si="2"/>
        <v>0.94150092704013388</v>
      </c>
      <c r="L25" s="58">
        <f t="shared" si="3"/>
        <v>0</v>
      </c>
      <c r="M25" s="58">
        <f t="shared" si="4"/>
        <v>0</v>
      </c>
      <c r="N25" s="58">
        <f t="shared" si="5"/>
        <v>0</v>
      </c>
    </row>
    <row r="26" spans="1:14">
      <c r="A26">
        <v>24</v>
      </c>
      <c r="B26" s="55" t="s">
        <v>171</v>
      </c>
      <c r="C26" s="56">
        <v>1434</v>
      </c>
      <c r="D26" s="56">
        <v>574</v>
      </c>
      <c r="E26" s="56">
        <v>574</v>
      </c>
      <c r="F26" s="56">
        <v>3166</v>
      </c>
      <c r="G26" s="56">
        <v>1267</v>
      </c>
      <c r="H26" s="56">
        <v>1267</v>
      </c>
      <c r="I26" s="58">
        <f t="shared" si="0"/>
        <v>0.74059919329432367</v>
      </c>
      <c r="J26" s="58">
        <f t="shared" si="1"/>
        <v>0.29644626007736524</v>
      </c>
      <c r="K26" s="58">
        <f t="shared" si="2"/>
        <v>0.29644626007736524</v>
      </c>
      <c r="L26" s="58">
        <f t="shared" si="3"/>
        <v>1.6351025425173142</v>
      </c>
      <c r="M26" s="58">
        <f t="shared" si="4"/>
        <v>0.65435089114637934</v>
      </c>
      <c r="N26" s="58">
        <f t="shared" si="5"/>
        <v>0.65435089114637934</v>
      </c>
    </row>
    <row r="27" spans="1:14">
      <c r="A27">
        <v>25</v>
      </c>
      <c r="B27" s="55" t="s">
        <v>191</v>
      </c>
      <c r="C27" s="56">
        <v>5741</v>
      </c>
      <c r="D27" s="56">
        <v>1914</v>
      </c>
      <c r="E27" s="56">
        <v>1914</v>
      </c>
      <c r="F27" s="56"/>
      <c r="G27" s="56"/>
      <c r="H27" s="56"/>
      <c r="I27" s="58">
        <f t="shared" si="0"/>
        <v>2.9649790576727422</v>
      </c>
      <c r="J27" s="58">
        <f t="shared" si="1"/>
        <v>0.98849850485727719</v>
      </c>
      <c r="K27" s="58">
        <f t="shared" si="2"/>
        <v>0.98849850485727719</v>
      </c>
      <c r="L27" s="58">
        <f t="shared" si="3"/>
        <v>0</v>
      </c>
      <c r="M27" s="58">
        <f t="shared" si="4"/>
        <v>0</v>
      </c>
      <c r="N27" s="58">
        <f t="shared" si="5"/>
        <v>0</v>
      </c>
    </row>
    <row r="28" spans="1:14">
      <c r="A28">
        <v>26</v>
      </c>
      <c r="B28" s="55" t="s">
        <v>172</v>
      </c>
      <c r="C28" s="56">
        <v>1751</v>
      </c>
      <c r="D28" s="56">
        <v>700</v>
      </c>
      <c r="E28" s="56">
        <v>700</v>
      </c>
      <c r="F28" s="56">
        <v>3166</v>
      </c>
      <c r="G28" s="56">
        <v>1267</v>
      </c>
      <c r="H28" s="56">
        <v>1267</v>
      </c>
      <c r="I28" s="58">
        <f t="shared" si="0"/>
        <v>0.90431603030569085</v>
      </c>
      <c r="J28" s="58">
        <f t="shared" si="1"/>
        <v>0.36151982936264054</v>
      </c>
      <c r="K28" s="58">
        <f t="shared" si="2"/>
        <v>0.36151982936264054</v>
      </c>
      <c r="L28" s="58">
        <f t="shared" si="3"/>
        <v>1.6351025425173142</v>
      </c>
      <c r="M28" s="58">
        <f t="shared" si="4"/>
        <v>0.65435089114637934</v>
      </c>
      <c r="N28" s="58">
        <f t="shared" si="5"/>
        <v>0.65435089114637934</v>
      </c>
    </row>
    <row r="29" spans="1:14">
      <c r="A29">
        <v>27</v>
      </c>
      <c r="B29" s="55" t="s">
        <v>196</v>
      </c>
      <c r="C29" s="56">
        <v>14520</v>
      </c>
      <c r="D29" s="56">
        <v>2904</v>
      </c>
      <c r="E29" s="56">
        <v>2904</v>
      </c>
      <c r="F29" s="56"/>
      <c r="G29" s="56"/>
      <c r="H29" s="56"/>
      <c r="I29" s="58">
        <f t="shared" si="0"/>
        <v>7.4989541747793442</v>
      </c>
      <c r="J29" s="58">
        <f t="shared" si="1"/>
        <v>1.4997908349558688</v>
      </c>
      <c r="K29" s="58">
        <f t="shared" si="2"/>
        <v>1.4997908349558688</v>
      </c>
      <c r="L29" s="58">
        <f t="shared" si="3"/>
        <v>0</v>
      </c>
      <c r="M29" s="58">
        <f t="shared" si="4"/>
        <v>0</v>
      </c>
      <c r="N29" s="58">
        <f t="shared" si="5"/>
        <v>0</v>
      </c>
    </row>
    <row r="30" spans="1:14">
      <c r="A30">
        <v>28</v>
      </c>
      <c r="B30" s="55" t="s">
        <v>173</v>
      </c>
      <c r="C30" s="56">
        <v>9074</v>
      </c>
      <c r="D30" s="56">
        <v>1815</v>
      </c>
      <c r="E30" s="56">
        <v>1815</v>
      </c>
      <c r="F30" s="56">
        <v>6333</v>
      </c>
      <c r="G30" s="56">
        <v>1267</v>
      </c>
      <c r="H30" s="56">
        <v>1267</v>
      </c>
      <c r="I30" s="58">
        <f t="shared" si="0"/>
        <v>4.6863299023380005</v>
      </c>
      <c r="J30" s="58">
        <f t="shared" si="1"/>
        <v>0.93736927184741803</v>
      </c>
      <c r="K30" s="58">
        <f t="shared" si="2"/>
        <v>0.93736927184741803</v>
      </c>
      <c r="L30" s="58">
        <f t="shared" si="3"/>
        <v>3.2707215419337179</v>
      </c>
      <c r="M30" s="58">
        <f t="shared" si="4"/>
        <v>0.65435089114637934</v>
      </c>
      <c r="N30" s="58">
        <f t="shared" si="5"/>
        <v>0.65435089114637934</v>
      </c>
    </row>
    <row r="31" spans="1:14">
      <c r="A31">
        <v>29</v>
      </c>
      <c r="B31" s="55" t="s">
        <v>197</v>
      </c>
      <c r="C31" s="56">
        <v>14520</v>
      </c>
      <c r="D31" s="56">
        <v>2904</v>
      </c>
      <c r="E31" s="56">
        <v>2904</v>
      </c>
      <c r="F31" s="56"/>
      <c r="G31" s="56"/>
      <c r="H31" s="56"/>
      <c r="I31" s="58">
        <f t="shared" si="0"/>
        <v>7.4989541747793442</v>
      </c>
      <c r="J31" s="58">
        <f t="shared" si="1"/>
        <v>1.4997908349558688</v>
      </c>
      <c r="K31" s="58">
        <f t="shared" si="2"/>
        <v>1.4997908349558688</v>
      </c>
      <c r="L31" s="58">
        <f t="shared" si="3"/>
        <v>0</v>
      </c>
      <c r="M31" s="58">
        <f t="shared" si="4"/>
        <v>0</v>
      </c>
      <c r="N31" s="58">
        <f t="shared" si="5"/>
        <v>0</v>
      </c>
    </row>
    <row r="32" spans="1:14">
      <c r="A32">
        <v>30</v>
      </c>
      <c r="B32" s="55" t="s">
        <v>174</v>
      </c>
      <c r="C32" s="56">
        <v>9074</v>
      </c>
      <c r="D32" s="56">
        <v>1815</v>
      </c>
      <c r="E32" s="56">
        <v>1815</v>
      </c>
      <c r="F32" s="56">
        <v>6333</v>
      </c>
      <c r="G32" s="56">
        <v>1267</v>
      </c>
      <c r="H32" s="56">
        <v>1267</v>
      </c>
      <c r="I32" s="58">
        <f t="shared" si="0"/>
        <v>4.6863299023380005</v>
      </c>
      <c r="J32" s="58">
        <f t="shared" si="1"/>
        <v>0.93736927184741803</v>
      </c>
      <c r="K32" s="58">
        <f t="shared" si="2"/>
        <v>0.93736927184741803</v>
      </c>
      <c r="L32" s="58">
        <f t="shared" si="3"/>
        <v>3.2707215419337179</v>
      </c>
      <c r="M32" s="58">
        <f t="shared" si="4"/>
        <v>0.65435089114637934</v>
      </c>
      <c r="N32" s="58">
        <f t="shared" si="5"/>
        <v>0.65435089114637934</v>
      </c>
    </row>
    <row r="33" spans="1:14">
      <c r="A33">
        <v>31</v>
      </c>
      <c r="B33" s="55" t="s">
        <v>198</v>
      </c>
      <c r="C33" s="56">
        <v>12515</v>
      </c>
      <c r="D33" s="56">
        <v>2503</v>
      </c>
      <c r="E33" s="56">
        <v>2503</v>
      </c>
      <c r="F33" s="56"/>
      <c r="G33" s="56"/>
      <c r="H33" s="56"/>
      <c r="I33" s="58">
        <f t="shared" si="0"/>
        <v>6.4634580921049238</v>
      </c>
      <c r="J33" s="58">
        <f t="shared" si="1"/>
        <v>1.2926916184209847</v>
      </c>
      <c r="K33" s="58">
        <f t="shared" si="2"/>
        <v>1.2926916184209847</v>
      </c>
      <c r="L33" s="58">
        <f t="shared" si="3"/>
        <v>0</v>
      </c>
      <c r="M33" s="58">
        <f t="shared" si="4"/>
        <v>0</v>
      </c>
      <c r="N33" s="58">
        <f t="shared" si="5"/>
        <v>0</v>
      </c>
    </row>
    <row r="34" spans="1:14">
      <c r="A34">
        <v>32</v>
      </c>
      <c r="B34" s="55" t="s">
        <v>175</v>
      </c>
      <c r="C34" s="56">
        <v>5563</v>
      </c>
      <c r="D34" s="56">
        <v>1113</v>
      </c>
      <c r="E34" s="56">
        <v>1113</v>
      </c>
      <c r="F34" s="56">
        <v>6333</v>
      </c>
      <c r="G34" s="56">
        <v>1267</v>
      </c>
      <c r="H34" s="56">
        <v>1267</v>
      </c>
      <c r="I34" s="58">
        <f t="shared" si="0"/>
        <v>2.8730497296348134</v>
      </c>
      <c r="J34" s="58">
        <f t="shared" si="1"/>
        <v>0.57481652868659849</v>
      </c>
      <c r="K34" s="58">
        <f t="shared" si="2"/>
        <v>0.57481652868659849</v>
      </c>
      <c r="L34" s="58">
        <f t="shared" si="3"/>
        <v>3.2707215419337179</v>
      </c>
      <c r="M34" s="58">
        <f t="shared" si="4"/>
        <v>0.65435089114637934</v>
      </c>
      <c r="N34" s="58">
        <f t="shared" si="5"/>
        <v>0.65435089114637934</v>
      </c>
    </row>
    <row r="35" spans="1:14">
      <c r="A35">
        <v>33</v>
      </c>
      <c r="B35" s="55" t="s">
        <v>195</v>
      </c>
      <c r="C35" s="56">
        <v>15171</v>
      </c>
      <c r="D35" s="56">
        <v>3035</v>
      </c>
      <c r="E35" s="56">
        <v>3035</v>
      </c>
      <c r="F35" s="56"/>
      <c r="G35" s="56"/>
      <c r="H35" s="56"/>
      <c r="I35" s="58">
        <f t="shared" si="0"/>
        <v>7.8351676160865997</v>
      </c>
      <c r="J35" s="58">
        <f t="shared" si="1"/>
        <v>1.5674466887365914</v>
      </c>
      <c r="K35" s="58">
        <f t="shared" si="2"/>
        <v>1.5674466887365914</v>
      </c>
      <c r="L35" s="58">
        <f t="shared" si="3"/>
        <v>0</v>
      </c>
      <c r="M35" s="58">
        <f t="shared" si="4"/>
        <v>0</v>
      </c>
      <c r="N35" s="58">
        <f t="shared" si="5"/>
        <v>0</v>
      </c>
    </row>
    <row r="36" spans="1:14">
      <c r="A36">
        <v>34</v>
      </c>
      <c r="B36" s="55" t="s">
        <v>178</v>
      </c>
      <c r="C36" s="56">
        <v>9074</v>
      </c>
      <c r="D36" s="56">
        <v>1815</v>
      </c>
      <c r="E36" s="56">
        <v>1815</v>
      </c>
      <c r="F36" s="56">
        <v>6333</v>
      </c>
      <c r="G36" s="56">
        <v>1267</v>
      </c>
      <c r="H36" s="56">
        <v>1267</v>
      </c>
      <c r="I36" s="58">
        <f t="shared" si="0"/>
        <v>4.6863299023380005</v>
      </c>
      <c r="J36" s="58">
        <f t="shared" si="1"/>
        <v>0.93736927184741803</v>
      </c>
      <c r="K36" s="58">
        <f t="shared" si="2"/>
        <v>0.93736927184741803</v>
      </c>
      <c r="L36" s="58">
        <f t="shared" si="3"/>
        <v>3.2707215419337179</v>
      </c>
      <c r="M36" s="58">
        <f t="shared" si="4"/>
        <v>0.65435089114637934</v>
      </c>
      <c r="N36" s="58">
        <f t="shared" si="5"/>
        <v>0.65435089114637934</v>
      </c>
    </row>
    <row r="37" spans="1:14">
      <c r="A37">
        <v>35</v>
      </c>
      <c r="B37" s="55" t="s">
        <v>194</v>
      </c>
      <c r="C37" s="56">
        <v>15170</v>
      </c>
      <c r="D37" s="56">
        <v>3035</v>
      </c>
      <c r="E37" s="56">
        <v>3035</v>
      </c>
      <c r="F37" s="56"/>
      <c r="G37" s="56"/>
      <c r="H37" s="56"/>
      <c r="I37" s="58">
        <f t="shared" si="0"/>
        <v>7.8346511591875103</v>
      </c>
      <c r="J37" s="58">
        <f t="shared" si="1"/>
        <v>1.5674466887365914</v>
      </c>
      <c r="K37" s="58">
        <f t="shared" si="2"/>
        <v>1.5674466887365914</v>
      </c>
      <c r="L37" s="58">
        <f t="shared" si="3"/>
        <v>0</v>
      </c>
      <c r="M37" s="58">
        <f t="shared" si="4"/>
        <v>0</v>
      </c>
      <c r="N37" s="58">
        <f t="shared" si="5"/>
        <v>0</v>
      </c>
    </row>
    <row r="38" spans="1:14">
      <c r="A38">
        <v>36</v>
      </c>
      <c r="B38" s="55" t="s">
        <v>190</v>
      </c>
      <c r="C38" s="56">
        <v>7370</v>
      </c>
      <c r="D38" s="56">
        <v>2457</v>
      </c>
      <c r="E38" s="56">
        <v>2457</v>
      </c>
      <c r="F38" s="56"/>
      <c r="G38" s="56"/>
      <c r="H38" s="56"/>
      <c r="I38" s="58">
        <f t="shared" si="0"/>
        <v>3.8062873462895155</v>
      </c>
      <c r="J38" s="58">
        <f t="shared" si="1"/>
        <v>1.2689346010628684</v>
      </c>
      <c r="K38" s="58">
        <f t="shared" si="2"/>
        <v>1.2689346010628684</v>
      </c>
      <c r="L38" s="58">
        <f t="shared" si="3"/>
        <v>0</v>
      </c>
      <c r="M38" s="58">
        <f t="shared" si="4"/>
        <v>0</v>
      </c>
      <c r="N38" s="58">
        <f t="shared" si="5"/>
        <v>0</v>
      </c>
    </row>
    <row r="39" spans="1:14">
      <c r="A39">
        <v>37</v>
      </c>
      <c r="B39" s="55" t="s">
        <v>176</v>
      </c>
      <c r="C39" s="56">
        <v>2871</v>
      </c>
      <c r="D39" s="56">
        <v>1149</v>
      </c>
      <c r="E39" s="56">
        <v>1149</v>
      </c>
      <c r="F39" s="56">
        <v>3638</v>
      </c>
      <c r="G39" s="56">
        <v>1456</v>
      </c>
      <c r="H39" s="56">
        <v>1456</v>
      </c>
      <c r="I39" s="58">
        <f t="shared" si="0"/>
        <v>1.4827477572859158</v>
      </c>
      <c r="J39" s="58">
        <f t="shared" si="1"/>
        <v>0.59340897705382001</v>
      </c>
      <c r="K39" s="58">
        <f t="shared" si="2"/>
        <v>0.59340897705382001</v>
      </c>
      <c r="L39" s="58">
        <f t="shared" si="3"/>
        <v>1.8788701988875518</v>
      </c>
      <c r="M39" s="58">
        <f t="shared" si="4"/>
        <v>0.75196124507429229</v>
      </c>
      <c r="N39" s="58">
        <f t="shared" si="5"/>
        <v>0.75196124507429229</v>
      </c>
    </row>
    <row r="40" spans="1:14">
      <c r="A40">
        <v>38</v>
      </c>
      <c r="B40" s="55" t="s">
        <v>193</v>
      </c>
      <c r="C40" s="56">
        <v>21240</v>
      </c>
      <c r="D40" s="56">
        <v>12743</v>
      </c>
      <c r="E40" s="56">
        <v>12743</v>
      </c>
      <c r="F40" s="56"/>
      <c r="G40" s="56"/>
      <c r="H40" s="56"/>
      <c r="I40" s="58">
        <f t="shared" si="0"/>
        <v>10.969544536660694</v>
      </c>
      <c r="J40" s="58">
        <f t="shared" si="1"/>
        <v>6.5812102650973268</v>
      </c>
      <c r="K40" s="58">
        <f t="shared" si="2"/>
        <v>6.5812102650973268</v>
      </c>
      <c r="L40" s="58">
        <f t="shared" si="3"/>
        <v>0</v>
      </c>
      <c r="M40" s="58">
        <f t="shared" si="4"/>
        <v>0</v>
      </c>
      <c r="N40" s="58">
        <f t="shared" si="5"/>
        <v>0</v>
      </c>
    </row>
    <row r="41" spans="1:14">
      <c r="A41">
        <v>39</v>
      </c>
      <c r="B41" s="55" t="s">
        <v>177</v>
      </c>
      <c r="C41" s="56">
        <v>13272</v>
      </c>
      <c r="D41" s="56">
        <v>7964</v>
      </c>
      <c r="E41" s="56">
        <v>5309</v>
      </c>
      <c r="F41" s="56">
        <v>7277</v>
      </c>
      <c r="G41" s="56">
        <v>4366</v>
      </c>
      <c r="H41" s="56">
        <v>2911</v>
      </c>
      <c r="I41" s="58">
        <f t="shared" si="0"/>
        <v>6.8544159647156651</v>
      </c>
      <c r="J41" s="58">
        <f t="shared" si="1"/>
        <v>4.11306274434867</v>
      </c>
      <c r="K41" s="58">
        <f t="shared" si="2"/>
        <v>2.741869677266084</v>
      </c>
      <c r="L41" s="58">
        <f t="shared" si="3"/>
        <v>3.758256854674193</v>
      </c>
      <c r="M41" s="58">
        <f t="shared" si="4"/>
        <v>2.2548508214246978</v>
      </c>
      <c r="N41" s="58">
        <f t="shared" si="5"/>
        <v>1.5034060332494952</v>
      </c>
    </row>
    <row r="42" spans="1:14">
      <c r="A42">
        <v>40</v>
      </c>
      <c r="B42" s="55" t="s">
        <v>199</v>
      </c>
      <c r="C42" s="56">
        <v>15170</v>
      </c>
      <c r="D42" s="56">
        <v>3035</v>
      </c>
      <c r="E42" s="56">
        <v>3035</v>
      </c>
      <c r="F42" s="56"/>
      <c r="G42" s="56"/>
      <c r="H42" s="56"/>
      <c r="I42" s="58">
        <f t="shared" si="0"/>
        <v>7.8346511591875103</v>
      </c>
      <c r="J42" s="58">
        <f t="shared" si="1"/>
        <v>1.5674466887365914</v>
      </c>
      <c r="K42" s="58">
        <f t="shared" si="2"/>
        <v>1.5674466887365914</v>
      </c>
      <c r="L42" s="58">
        <f t="shared" si="3"/>
        <v>0</v>
      </c>
      <c r="M42" s="58">
        <f t="shared" si="4"/>
        <v>0</v>
      </c>
      <c r="N42" s="58">
        <f t="shared" si="5"/>
        <v>0</v>
      </c>
    </row>
    <row r="43" spans="1:14">
      <c r="B43" s="59" t="s">
        <v>207</v>
      </c>
      <c r="C43" s="74">
        <v>1</v>
      </c>
    </row>
  </sheetData>
  <mergeCells count="6">
    <mergeCell ref="I1:K1"/>
    <mergeCell ref="L1:N1"/>
    <mergeCell ref="F1:H1"/>
    <mergeCell ref="A1:A2"/>
    <mergeCell ref="C1:E1"/>
    <mergeCell ref="B1:B2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Nuovi Edifici</vt:lpstr>
      <vt:lpstr>Dati Nuovi edifici</vt:lpstr>
      <vt:lpstr>Oneri di Urbanizzazione</vt:lpstr>
      <vt:lpstr>OLD_Oneri di Urbanizzazione</vt:lpstr>
      <vt:lpstr>'Nuovi Edifici'!Area_stampa</vt:lpstr>
    </vt:vector>
  </TitlesOfParts>
  <Company>xxx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rmancarella</cp:lastModifiedBy>
  <cp:lastPrinted>2015-09-17T09:07:41Z</cp:lastPrinted>
  <dcterms:created xsi:type="dcterms:W3CDTF">2002-07-06T17:05:18Z</dcterms:created>
  <dcterms:modified xsi:type="dcterms:W3CDTF">2016-01-12T13:04:27Z</dcterms:modified>
</cp:coreProperties>
</file>